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B220F41B-CB5C-4741-BDA0-B44E054D58BE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<sst xmlns="http://schemas.openxmlformats.org/spreadsheetml/2006/main" count="3373" uniqueCount="2109">
  <si>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</si>
  <si>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</si>
  <si>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</si>
  <si>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</si>
  <si>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</si>
  <si>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</si>
  <si>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</si>
  <si>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</si>
  <si>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</si>
  <si>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</si>
  <si>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</si>
  <si>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</si>
  <si>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</si>
  <si>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</si>
  <si>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</si>
  <si>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</si>
  <si>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</si>
  <si>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</si>
  <si>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</si>
  <si>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</si>
  <si>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</si>
  <si>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</si>
  <si>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</si>
  <si>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</si>
  <si>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</si>
  <si>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</si>
  <si>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</si>
  <si>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</si>
  <si>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</si>
  <si>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</si>
  <si>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</si>
  <si>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</si>
  <si>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</si>
  <si>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</si>
  <si>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</si>
  <si>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</si>
  <si>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</si>
  <si>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</si>
  <si>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</si>
  <si>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</si>
  <si>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</si>
  <si>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</si>
  <si>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</si>
  <si>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</si>
  <si>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</si>
  <si>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*) Ziffer blau: Kappung der Individuenzahlen bei tagaktiven Faltern, sofern offensichtlich für ein größeres Gebiet geschätzt wurde. Es wird der Wert des jeweiligen Vergleichszeitraumes übertragen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</si>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</sst>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29" xfId="0" applyNumberFormat="1" applyFont="1" applyBorder="1"/>
    <xf numFmtId="1" fontId="4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4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9" width="11.5703125" style="64"/>
    <col min="1000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46</v>
      </c>
      <c r="E2" s="5" t="s">
        <v>47</v>
      </c>
      <c r="F2" s="15" t="s">
        <v>48</v>
      </c>
      <c r="G2" s="45">
        <f t="shared" ref="G2:G65" si="0">SUM(H2, J2)</f>
        <v>2</v>
      </c>
      <c r="H2" s="27">
        <v>1</v>
      </c>
      <c r="I2" s="28">
        <v>1</v>
      </c>
      <c r="J2" s="27">
        <f t="shared" ref="J2:J65" si="1">L2+N2</f>
        <v>1</v>
      </c>
      <c r="K2" s="28">
        <f t="shared" ref="K2:K65" si="2">MAX(P2:S2, M2)</f>
        <v>1</v>
      </c>
      <c r="L2" s="49">
        <v>0</v>
      </c>
      <c r="M2" s="4">
        <v>0</v>
      </c>
      <c r="N2" s="49">
        <v>1</v>
      </c>
      <c r="O2" s="28">
        <f t="shared" ref="O2:O65" si="3">MAX(P2:S2)</f>
        <v>1</v>
      </c>
      <c r="P2" s="42">
        <v>1</v>
      </c>
      <c r="Q2" s="4">
        <v>0</v>
      </c>
      <c r="R2" s="4">
        <v>0</v>
      </c>
      <c r="S2" s="4">
        <v>0</v>
      </c>
    </row>
    <row r="3" spans="1:19" customFormat="1" x14ac:dyDescent="0.2">
      <c r="A3" s="2">
        <v>670</v>
      </c>
      <c r="B3" s="3"/>
      <c r="C3" s="3"/>
      <c r="D3" s="3" t="s">
        <v>46</v>
      </c>
      <c r="E3" s="3" t="s">
        <v>49</v>
      </c>
      <c r="F3" s="16" t="s">
        <v>50</v>
      </c>
      <c r="G3" s="45">
        <f t="shared" si="0"/>
        <v>2</v>
      </c>
      <c r="H3" s="29">
        <v>0</v>
      </c>
      <c r="I3" s="30">
        <v>0</v>
      </c>
      <c r="J3" s="27">
        <f t="shared" si="1"/>
        <v>2</v>
      </c>
      <c r="K3" s="28">
        <f t="shared" si="2"/>
        <v>1</v>
      </c>
      <c r="L3" s="50">
        <v>1</v>
      </c>
      <c r="M3" s="2">
        <v>1</v>
      </c>
      <c r="N3" s="50">
        <v>1</v>
      </c>
      <c r="O3" s="28">
        <f t="shared" si="3"/>
        <v>1</v>
      </c>
      <c r="P3" s="43">
        <v>1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46</v>
      </c>
      <c r="E4" s="3" t="s">
        <v>51</v>
      </c>
      <c r="F4" s="16" t="s">
        <v>52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53</v>
      </c>
      <c r="C5" s="3" t="s">
        <v>53</v>
      </c>
      <c r="D5" s="3"/>
      <c r="E5" s="3" t="s">
        <v>54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46</v>
      </c>
      <c r="E6" s="3" t="s">
        <v>55</v>
      </c>
      <c r="F6" s="16" t="s">
        <v>56</v>
      </c>
      <c r="G6" s="45">
        <f t="shared" si="0"/>
        <v>1</v>
      </c>
      <c r="H6" s="29">
        <v>1</v>
      </c>
      <c r="I6" s="30">
        <v>1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46</v>
      </c>
      <c r="E7" s="3" t="s">
        <v>57</v>
      </c>
      <c r="F7" s="16" t="s">
        <v>58</v>
      </c>
      <c r="G7" s="45">
        <f t="shared" si="0"/>
        <v>1</v>
      </c>
      <c r="H7" s="29">
        <v>1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46</v>
      </c>
      <c r="E8" s="3" t="s">
        <v>59</v>
      </c>
      <c r="F8" s="16" t="s">
        <v>60</v>
      </c>
      <c r="G8" s="45">
        <f t="shared" si="0"/>
        <v>6</v>
      </c>
      <c r="H8" s="29">
        <v>1</v>
      </c>
      <c r="I8" s="30">
        <v>1</v>
      </c>
      <c r="J8" s="27">
        <f t="shared" si="1"/>
        <v>5</v>
      </c>
      <c r="K8" s="28">
        <f t="shared" si="2"/>
        <v>5</v>
      </c>
      <c r="L8" s="50">
        <v>0</v>
      </c>
      <c r="M8" s="2">
        <v>0</v>
      </c>
      <c r="N8" s="50">
        <v>5</v>
      </c>
      <c r="O8" s="28">
        <f t="shared" si="3"/>
        <v>5</v>
      </c>
      <c r="P8" s="43">
        <v>5</v>
      </c>
      <c r="Q8" s="2">
        <v>0</v>
      </c>
      <c r="R8" s="2">
        <v>2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46</v>
      </c>
      <c r="E9" s="3" t="s">
        <v>61</v>
      </c>
      <c r="F9" s="16" t="s">
        <v>62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46</v>
      </c>
      <c r="E10" s="3" t="s">
        <v>63</v>
      </c>
      <c r="F10" s="16" t="s">
        <v>64</v>
      </c>
      <c r="G10" s="45">
        <f t="shared" si="0"/>
        <v>1</v>
      </c>
      <c r="H10" s="29">
        <v>1</v>
      </c>
      <c r="I10" s="30">
        <v>1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65</v>
      </c>
      <c r="F11" s="16" t="s">
        <v>66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46</v>
      </c>
      <c r="E12" s="3" t="s">
        <v>67</v>
      </c>
      <c r="F12" s="16" t="s">
        <v>68</v>
      </c>
      <c r="G12" s="45">
        <f t="shared" si="0"/>
        <v>1</v>
      </c>
      <c r="H12" s="29">
        <v>0</v>
      </c>
      <c r="I12" s="30">
        <v>0</v>
      </c>
      <c r="J12" s="27">
        <f t="shared" si="1"/>
        <v>1</v>
      </c>
      <c r="K12" s="28">
        <f t="shared" si="2"/>
        <v>1</v>
      </c>
      <c r="L12" s="50">
        <v>0</v>
      </c>
      <c r="M12" s="2">
        <v>0</v>
      </c>
      <c r="N12" s="50">
        <v>1</v>
      </c>
      <c r="O12" s="28">
        <f t="shared" si="3"/>
        <v>1</v>
      </c>
      <c r="P12" s="43">
        <v>0</v>
      </c>
      <c r="Q12" s="2">
        <v>1</v>
      </c>
      <c r="R12" s="2">
        <v>0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69</v>
      </c>
      <c r="F13" s="16" t="s">
        <v>70</v>
      </c>
      <c r="G13" s="45">
        <f t="shared" si="0"/>
        <v>11</v>
      </c>
      <c r="H13" s="29">
        <v>3</v>
      </c>
      <c r="I13" s="30">
        <v>3</v>
      </c>
      <c r="J13" s="27">
        <f t="shared" si="1"/>
        <v>8</v>
      </c>
      <c r="K13" s="28">
        <f t="shared" si="2"/>
        <v>15</v>
      </c>
      <c r="L13" s="50">
        <v>0</v>
      </c>
      <c r="M13" s="2">
        <v>0</v>
      </c>
      <c r="N13" s="50">
        <v>8</v>
      </c>
      <c r="O13" s="28">
        <f t="shared" si="3"/>
        <v>15</v>
      </c>
      <c r="P13" s="43">
        <v>10</v>
      </c>
      <c r="Q13" s="2">
        <v>10</v>
      </c>
      <c r="R13" s="2">
        <v>15</v>
      </c>
      <c r="S13" s="2">
        <v>4</v>
      </c>
    </row>
    <row r="14" spans="1:19" customFormat="1" x14ac:dyDescent="0.2">
      <c r="A14" s="2">
        <v>67280</v>
      </c>
      <c r="B14" s="3"/>
      <c r="C14" s="3"/>
      <c r="D14" s="3" t="s">
        <v>46</v>
      </c>
      <c r="E14" s="3" t="s">
        <v>71</v>
      </c>
      <c r="F14" s="16" t="s">
        <v>72</v>
      </c>
      <c r="G14" s="45">
        <f t="shared" si="0"/>
        <v>1</v>
      </c>
      <c r="H14" s="29">
        <v>1</v>
      </c>
      <c r="I14" s="30">
        <v>1</v>
      </c>
      <c r="J14" s="27">
        <f t="shared" si="1"/>
        <v>0</v>
      </c>
      <c r="K14" s="28">
        <f t="shared" si="2"/>
        <v>0</v>
      </c>
      <c r="L14" s="50">
        <v>0</v>
      </c>
      <c r="M14" s="2">
        <v>0</v>
      </c>
      <c r="N14" s="50">
        <v>0</v>
      </c>
      <c r="O14" s="28">
        <f t="shared" si="3"/>
        <v>0</v>
      </c>
      <c r="P14" s="43">
        <v>0</v>
      </c>
      <c r="Q14" s="2">
        <v>0</v>
      </c>
      <c r="R14" s="2">
        <v>0</v>
      </c>
      <c r="S14" s="2">
        <v>0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73</v>
      </c>
      <c r="F15" s="16" t="s">
        <v>74</v>
      </c>
      <c r="G15" s="45">
        <f t="shared" si="0"/>
        <v>1</v>
      </c>
      <c r="H15" s="29">
        <v>1</v>
      </c>
      <c r="I15" s="30">
        <v>1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>
        <v>0</v>
      </c>
    </row>
    <row r="16" spans="1:19" customFormat="1" x14ac:dyDescent="0.2">
      <c r="A16" s="2">
        <v>67380</v>
      </c>
      <c r="B16" s="3"/>
      <c r="C16" s="3"/>
      <c r="D16" s="3" t="s">
        <v>0</v>
      </c>
      <c r="E16" s="3" t="s">
        <v>75</v>
      </c>
      <c r="F16" s="16" t="s">
        <v>76</v>
      </c>
      <c r="G16" s="45">
        <f t="shared" si="0"/>
        <v>1</v>
      </c>
      <c r="H16" s="29">
        <v>1</v>
      </c>
      <c r="I16" s="30">
        <v>1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77</v>
      </c>
      <c r="E17" s="3" t="s">
        <v>78</v>
      </c>
      <c r="F17" s="16" t="s">
        <v>79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46</v>
      </c>
      <c r="E18" s="3" t="s">
        <v>80</v>
      </c>
      <c r="F18" s="16" t="s">
        <v>81</v>
      </c>
      <c r="G18" s="45">
        <f t="shared" si="0"/>
        <v>6</v>
      </c>
      <c r="H18" s="29">
        <v>2</v>
      </c>
      <c r="I18" s="30">
        <v>1</v>
      </c>
      <c r="J18" s="27">
        <f t="shared" si="1"/>
        <v>4</v>
      </c>
      <c r="K18" s="28">
        <f t="shared" si="2"/>
        <v>7</v>
      </c>
      <c r="L18" s="50">
        <v>0</v>
      </c>
      <c r="M18" s="2">
        <v>0</v>
      </c>
      <c r="N18" s="50">
        <v>4</v>
      </c>
      <c r="O18" s="28">
        <f t="shared" si="3"/>
        <v>7</v>
      </c>
      <c r="P18" s="43">
        <v>5</v>
      </c>
      <c r="Q18" s="2">
        <v>7</v>
      </c>
      <c r="R18" s="2">
        <v>5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82</v>
      </c>
      <c r="F19" s="16" t="s">
        <v>83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84</v>
      </c>
      <c r="E20" s="3" t="s">
        <v>85</v>
      </c>
      <c r="F20" s="16" t="s">
        <v>86</v>
      </c>
      <c r="G20" s="45">
        <f t="shared" si="0"/>
        <v>1</v>
      </c>
      <c r="H20" s="29">
        <v>1</v>
      </c>
      <c r="I20" s="30">
        <v>1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46</v>
      </c>
      <c r="E21" s="3" t="s">
        <v>87</v>
      </c>
      <c r="F21" s="16" t="s">
        <v>88</v>
      </c>
      <c r="G21" s="45">
        <f t="shared" si="0"/>
        <v>2</v>
      </c>
      <c r="H21" s="29">
        <v>1</v>
      </c>
      <c r="I21" s="30">
        <v>1</v>
      </c>
      <c r="J21" s="27">
        <f t="shared" si="1"/>
        <v>1</v>
      </c>
      <c r="K21" s="28">
        <f t="shared" si="2"/>
        <v>1</v>
      </c>
      <c r="L21" s="50">
        <v>0</v>
      </c>
      <c r="M21" s="2">
        <v>0</v>
      </c>
      <c r="N21" s="50">
        <v>1</v>
      </c>
      <c r="O21" s="28">
        <f t="shared" si="3"/>
        <v>1</v>
      </c>
      <c r="P21" s="43">
        <v>1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46</v>
      </c>
      <c r="E22" s="3" t="s">
        <v>89</v>
      </c>
      <c r="F22" s="16" t="s">
        <v>90</v>
      </c>
      <c r="G22" s="45">
        <f t="shared" si="0"/>
        <v>1</v>
      </c>
      <c r="H22" s="29">
        <v>1</v>
      </c>
      <c r="I22" s="30">
        <v>1</v>
      </c>
      <c r="J22" s="27">
        <f t="shared" si="1"/>
        <v>0</v>
      </c>
      <c r="K22" s="28">
        <f t="shared" si="2"/>
        <v>0</v>
      </c>
      <c r="L22" s="50">
        <v>0</v>
      </c>
      <c r="M22" s="2">
        <v>0</v>
      </c>
      <c r="N22" s="50">
        <v>0</v>
      </c>
      <c r="O22" s="28">
        <f t="shared" si="3"/>
        <v>0</v>
      </c>
      <c r="P22" s="43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46</v>
      </c>
      <c r="E23" s="3" t="s">
        <v>91</v>
      </c>
      <c r="F23" s="16" t="s">
        <v>92</v>
      </c>
      <c r="G23" s="45">
        <f t="shared" si="0"/>
        <v>3</v>
      </c>
      <c r="H23" s="29">
        <v>1</v>
      </c>
      <c r="I23" s="30">
        <v>1</v>
      </c>
      <c r="J23" s="27">
        <f t="shared" si="1"/>
        <v>2</v>
      </c>
      <c r="K23" s="28">
        <f t="shared" si="2"/>
        <v>1</v>
      </c>
      <c r="L23" s="50">
        <v>0</v>
      </c>
      <c r="M23" s="2">
        <v>0</v>
      </c>
      <c r="N23" s="50">
        <v>2</v>
      </c>
      <c r="O23" s="28">
        <f t="shared" si="3"/>
        <v>1</v>
      </c>
      <c r="P23" s="43">
        <v>1</v>
      </c>
      <c r="Q23" s="2">
        <v>1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46</v>
      </c>
      <c r="E24" s="3" t="s">
        <v>93</v>
      </c>
      <c r="F24" s="16" t="s">
        <v>94</v>
      </c>
      <c r="G24" s="45">
        <f t="shared" si="0"/>
        <v>11</v>
      </c>
      <c r="H24" s="29">
        <v>7</v>
      </c>
      <c r="I24" s="30">
        <v>8</v>
      </c>
      <c r="J24" s="27">
        <f t="shared" si="1"/>
        <v>4</v>
      </c>
      <c r="K24" s="28">
        <f t="shared" si="2"/>
        <v>5</v>
      </c>
      <c r="L24" s="50">
        <v>0</v>
      </c>
      <c r="M24" s="2">
        <v>0</v>
      </c>
      <c r="N24" s="50">
        <v>4</v>
      </c>
      <c r="O24" s="28">
        <f t="shared" si="3"/>
        <v>5</v>
      </c>
      <c r="P24" s="43">
        <v>5</v>
      </c>
      <c r="Q24" s="2">
        <v>5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46</v>
      </c>
      <c r="E25" s="3" t="s">
        <v>95</v>
      </c>
      <c r="F25" s="16" t="s">
        <v>96</v>
      </c>
      <c r="G25" s="45">
        <f t="shared" si="0"/>
        <v>1</v>
      </c>
      <c r="H25" s="29">
        <v>1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77</v>
      </c>
      <c r="E26" s="3" t="s">
        <v>97</v>
      </c>
      <c r="F26" s="16" t="s">
        <v>98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99</v>
      </c>
      <c r="E27" s="3" t="s">
        <v>100</v>
      </c>
      <c r="F27" s="16" t="s">
        <v>101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>
        <v>0</v>
      </c>
    </row>
    <row r="28" spans="1:19" x14ac:dyDescent="0.2">
      <c r="A28" s="2">
        <v>67770</v>
      </c>
      <c r="B28" s="3"/>
      <c r="C28" s="3"/>
      <c r="D28" s="94" t="s">
        <v>84</v>
      </c>
      <c r="E28" s="3" t="s">
        <v>102</v>
      </c>
      <c r="F28" s="16" t="s">
        <v>103</v>
      </c>
      <c r="G28" s="45">
        <f t="shared" si="0"/>
        <v>6</v>
      </c>
      <c r="H28" s="29">
        <v>2</v>
      </c>
      <c r="I28" s="30">
        <v>1</v>
      </c>
      <c r="J28" s="27">
        <f t="shared" si="1"/>
        <v>4</v>
      </c>
      <c r="K28" s="28">
        <f t="shared" si="2"/>
        <v>7</v>
      </c>
      <c r="L28" s="50">
        <v>0</v>
      </c>
      <c r="M28" s="2">
        <v>0</v>
      </c>
      <c r="N28" s="50">
        <v>4</v>
      </c>
      <c r="O28" s="28">
        <f t="shared" si="3"/>
        <v>7</v>
      </c>
      <c r="P28" s="43">
        <v>7</v>
      </c>
      <c r="Q28" s="2">
        <v>1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104</v>
      </c>
      <c r="E29" s="3" t="s">
        <v>105</v>
      </c>
      <c r="F29" s="16" t="s">
        <v>106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>
        <v>0</v>
      </c>
    </row>
    <row r="30" spans="1:19" x14ac:dyDescent="0.2">
      <c r="A30" s="2">
        <v>67800</v>
      </c>
      <c r="B30" s="3"/>
      <c r="C30" s="3"/>
      <c r="D30" s="94" t="s">
        <v>99</v>
      </c>
      <c r="E30" s="3" t="s">
        <v>107</v>
      </c>
      <c r="F30" s="16" t="s">
        <v>108</v>
      </c>
      <c r="G30" s="45">
        <f t="shared" si="0"/>
        <v>1</v>
      </c>
      <c r="H30" s="29">
        <v>1</v>
      </c>
      <c r="I30" s="30">
        <v>1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109</v>
      </c>
      <c r="F31" s="16" t="s">
        <v>110</v>
      </c>
      <c r="G31" s="45">
        <f t="shared" si="0"/>
        <v>1</v>
      </c>
      <c r="H31" s="29">
        <v>0</v>
      </c>
      <c r="I31" s="30">
        <v>0</v>
      </c>
      <c r="J31" s="27">
        <f t="shared" si="1"/>
        <v>1</v>
      </c>
      <c r="K31" s="28">
        <f t="shared" si="2"/>
        <v>1</v>
      </c>
      <c r="L31" s="50">
        <v>0</v>
      </c>
      <c r="M31" s="2">
        <v>0</v>
      </c>
      <c r="N31" s="50">
        <v>1</v>
      </c>
      <c r="O31" s="28">
        <f t="shared" si="3"/>
        <v>1</v>
      </c>
      <c r="P31" s="43">
        <v>0</v>
      </c>
      <c r="Q31" s="2">
        <v>0</v>
      </c>
      <c r="R31" s="2">
        <v>1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46</v>
      </c>
      <c r="E32" s="3" t="s">
        <v>111</v>
      </c>
      <c r="F32" s="16" t="s">
        <v>112</v>
      </c>
      <c r="G32" s="45">
        <f t="shared" si="0"/>
        <v>3</v>
      </c>
      <c r="H32" s="29">
        <v>2</v>
      </c>
      <c r="I32" s="30">
        <v>1</v>
      </c>
      <c r="J32" s="27">
        <f t="shared" si="1"/>
        <v>1</v>
      </c>
      <c r="K32" s="28">
        <f t="shared" si="2"/>
        <v>1</v>
      </c>
      <c r="L32" s="50">
        <v>0</v>
      </c>
      <c r="M32" s="2">
        <v>0</v>
      </c>
      <c r="N32" s="50">
        <v>1</v>
      </c>
      <c r="O32" s="28">
        <f t="shared" si="3"/>
        <v>1</v>
      </c>
      <c r="P32" s="43">
        <v>0</v>
      </c>
      <c r="Q32" s="2">
        <v>0</v>
      </c>
      <c r="R32" s="2">
        <v>0</v>
      </c>
      <c r="S32" s="2">
        <v>1</v>
      </c>
    </row>
    <row r="33" spans="1:19" customFormat="1" hidden="1" x14ac:dyDescent="0.2">
      <c r="A33" s="2">
        <v>67930</v>
      </c>
      <c r="B33" s="3" t="s">
        <v>113</v>
      </c>
      <c r="C33" s="3" t="s">
        <v>113</v>
      </c>
      <c r="D33" s="3" t="s">
        <v>114</v>
      </c>
      <c r="E33" s="3" t="s">
        <v>115</v>
      </c>
      <c r="F33" s="16" t="s">
        <v>116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46</v>
      </c>
      <c r="E34" s="3" t="s">
        <v>117</v>
      </c>
      <c r="F34" s="16" t="s">
        <v>118</v>
      </c>
      <c r="G34" s="45">
        <f t="shared" si="0"/>
        <v>2</v>
      </c>
      <c r="H34" s="29">
        <v>2</v>
      </c>
      <c r="I34" s="30">
        <v>1</v>
      </c>
      <c r="J34" s="27">
        <f t="shared" si="1"/>
        <v>0</v>
      </c>
      <c r="K34" s="28">
        <f t="shared" si="2"/>
        <v>0</v>
      </c>
      <c r="L34" s="50">
        <v>0</v>
      </c>
      <c r="M34" s="2">
        <v>0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53</v>
      </c>
      <c r="C35" s="3" t="s">
        <v>53</v>
      </c>
      <c r="D35" s="3"/>
      <c r="E35" s="3" t="s">
        <v>119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99</v>
      </c>
      <c r="E36" s="3" t="s">
        <v>120</v>
      </c>
      <c r="F36" s="16" t="s">
        <v>121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122</v>
      </c>
      <c r="E37" s="3" t="s">
        <v>123</v>
      </c>
      <c r="F37" s="16" t="s">
        <v>124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46</v>
      </c>
      <c r="E38" s="3" t="s">
        <v>125</v>
      </c>
      <c r="F38" s="16" t="s">
        <v>126</v>
      </c>
      <c r="G38" s="45">
        <f t="shared" si="0"/>
        <v>3</v>
      </c>
      <c r="H38" s="29">
        <v>1</v>
      </c>
      <c r="I38" s="30">
        <v>1</v>
      </c>
      <c r="J38" s="27">
        <f t="shared" si="1"/>
        <v>2</v>
      </c>
      <c r="K38" s="28">
        <f t="shared" si="2"/>
        <v>1</v>
      </c>
      <c r="L38" s="50">
        <v>0</v>
      </c>
      <c r="M38" s="2">
        <v>0</v>
      </c>
      <c r="N38" s="50">
        <v>2</v>
      </c>
      <c r="O38" s="28">
        <f t="shared" si="3"/>
        <v>1</v>
      </c>
      <c r="P38" s="43">
        <v>1</v>
      </c>
      <c r="Q38" s="2">
        <v>1</v>
      </c>
      <c r="R38" s="2">
        <v>0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46</v>
      </c>
      <c r="E39" s="3" t="s">
        <v>127</v>
      </c>
      <c r="F39" s="16" t="s">
        <v>128</v>
      </c>
      <c r="G39" s="45">
        <f t="shared" si="0"/>
        <v>2</v>
      </c>
      <c r="H39" s="29">
        <v>1</v>
      </c>
      <c r="I39" s="30">
        <v>1</v>
      </c>
      <c r="J39" s="27">
        <f t="shared" si="1"/>
        <v>1</v>
      </c>
      <c r="K39" s="28">
        <f t="shared" si="2"/>
        <v>1</v>
      </c>
      <c r="L39" s="50">
        <v>0</v>
      </c>
      <c r="M39" s="2">
        <v>0</v>
      </c>
      <c r="N39" s="50">
        <v>1</v>
      </c>
      <c r="O39" s="28">
        <f t="shared" si="3"/>
        <v>1</v>
      </c>
      <c r="P39" s="43">
        <v>0</v>
      </c>
      <c r="Q39" s="2">
        <v>1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46</v>
      </c>
      <c r="E40" s="3" t="s">
        <v>129</v>
      </c>
      <c r="F40" s="16" t="s">
        <v>130</v>
      </c>
      <c r="G40" s="45">
        <f t="shared" si="0"/>
        <v>10</v>
      </c>
      <c r="H40" s="29">
        <v>1</v>
      </c>
      <c r="I40" s="30">
        <v>1</v>
      </c>
      <c r="J40" s="27">
        <f t="shared" si="1"/>
        <v>9</v>
      </c>
      <c r="K40" s="28">
        <f t="shared" si="2"/>
        <v>4</v>
      </c>
      <c r="L40" s="50">
        <v>0</v>
      </c>
      <c r="M40" s="2">
        <v>0</v>
      </c>
      <c r="N40" s="50">
        <v>9</v>
      </c>
      <c r="O40" s="28">
        <f t="shared" si="3"/>
        <v>4</v>
      </c>
      <c r="P40" s="43">
        <v>4</v>
      </c>
      <c r="Q40" s="2">
        <v>3</v>
      </c>
      <c r="R40" s="2">
        <v>3</v>
      </c>
      <c r="S40" s="2">
        <v>0</v>
      </c>
    </row>
    <row r="41" spans="1:19" customFormat="1" x14ac:dyDescent="0.2">
      <c r="A41" s="2">
        <v>68280</v>
      </c>
      <c r="B41" s="3" t="s">
        <v>113</v>
      </c>
      <c r="C41" s="3" t="s">
        <v>113</v>
      </c>
      <c r="D41" s="3" t="s">
        <v>46</v>
      </c>
      <c r="E41" s="3" t="s">
        <v>131</v>
      </c>
      <c r="F41" s="16" t="s">
        <v>132</v>
      </c>
      <c r="G41" s="45">
        <f t="shared" si="0"/>
        <v>2</v>
      </c>
      <c r="H41" s="29">
        <v>1</v>
      </c>
      <c r="I41" s="30">
        <v>1</v>
      </c>
      <c r="J41" s="27">
        <f t="shared" si="1"/>
        <v>1</v>
      </c>
      <c r="K41" s="28">
        <f t="shared" si="2"/>
        <v>1</v>
      </c>
      <c r="L41" s="50">
        <v>0</v>
      </c>
      <c r="M41" s="2">
        <v>0</v>
      </c>
      <c r="N41" s="50">
        <v>1</v>
      </c>
      <c r="O41" s="28">
        <f t="shared" si="3"/>
        <v>1</v>
      </c>
      <c r="P41" s="43">
        <v>1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113</v>
      </c>
      <c r="C42" s="3" t="s">
        <v>113</v>
      </c>
      <c r="D42" s="3" t="s">
        <v>46</v>
      </c>
      <c r="E42" s="3" t="s">
        <v>133</v>
      </c>
      <c r="F42" s="16" t="s">
        <v>134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135</v>
      </c>
      <c r="F43" s="16" t="s">
        <v>136</v>
      </c>
      <c r="G43" s="45">
        <f t="shared" si="0"/>
        <v>2</v>
      </c>
      <c r="H43" s="29">
        <v>1</v>
      </c>
      <c r="I43" s="30">
        <v>1</v>
      </c>
      <c r="J43" s="27">
        <f t="shared" si="1"/>
        <v>1</v>
      </c>
      <c r="K43" s="28">
        <f t="shared" si="2"/>
        <v>1</v>
      </c>
      <c r="L43" s="50">
        <v>0</v>
      </c>
      <c r="M43" s="2">
        <v>0</v>
      </c>
      <c r="N43" s="50">
        <v>1</v>
      </c>
      <c r="O43" s="28">
        <f t="shared" si="3"/>
        <v>1</v>
      </c>
      <c r="P43" s="43">
        <v>1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46</v>
      </c>
      <c r="E44" s="3" t="s">
        <v>137</v>
      </c>
      <c r="F44" s="16" t="s">
        <v>138</v>
      </c>
      <c r="G44" s="45">
        <f t="shared" si="0"/>
        <v>8</v>
      </c>
      <c r="H44" s="29">
        <v>3</v>
      </c>
      <c r="I44" s="30">
        <v>2</v>
      </c>
      <c r="J44" s="27">
        <f t="shared" si="1"/>
        <v>5</v>
      </c>
      <c r="K44" s="28">
        <f t="shared" si="2"/>
        <v>4</v>
      </c>
      <c r="L44" s="50">
        <v>0</v>
      </c>
      <c r="M44" s="2">
        <v>0</v>
      </c>
      <c r="N44" s="50">
        <v>5</v>
      </c>
      <c r="O44" s="28">
        <f t="shared" si="3"/>
        <v>4</v>
      </c>
      <c r="P44" s="43">
        <v>1</v>
      </c>
      <c r="Q44" s="2">
        <v>4</v>
      </c>
      <c r="R44" s="2">
        <v>0</v>
      </c>
      <c r="S44" s="2">
        <v>0</v>
      </c>
    </row>
    <row r="45" spans="1:19" x14ac:dyDescent="0.2">
      <c r="A45" s="2">
        <v>68390</v>
      </c>
      <c r="B45" s="3"/>
      <c r="C45" s="3"/>
      <c r="D45" s="94" t="s">
        <v>99</v>
      </c>
      <c r="E45" s="3" t="s">
        <v>139</v>
      </c>
      <c r="F45" s="16" t="s">
        <v>140</v>
      </c>
      <c r="G45" s="45">
        <f t="shared" si="0"/>
        <v>1</v>
      </c>
      <c r="H45" s="29">
        <v>1</v>
      </c>
      <c r="I45" s="30">
        <v>1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141</v>
      </c>
      <c r="F46" s="16" t="s">
        <v>142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46</v>
      </c>
      <c r="E47" s="3" t="s">
        <v>143</v>
      </c>
      <c r="F47" s="16" t="s">
        <v>144</v>
      </c>
      <c r="G47" s="45">
        <f t="shared" si="0"/>
        <v>4</v>
      </c>
      <c r="H47" s="29">
        <v>1</v>
      </c>
      <c r="I47" s="30">
        <v>1</v>
      </c>
      <c r="J47" s="27">
        <f t="shared" si="1"/>
        <v>3</v>
      </c>
      <c r="K47" s="28">
        <f t="shared" si="2"/>
        <v>1</v>
      </c>
      <c r="L47" s="50">
        <v>3</v>
      </c>
      <c r="M47" s="2">
        <v>1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113</v>
      </c>
      <c r="C48" s="3" t="s">
        <v>113</v>
      </c>
      <c r="D48" s="3" t="s">
        <v>114</v>
      </c>
      <c r="E48" s="3" t="s">
        <v>145</v>
      </c>
      <c r="F48" s="16" t="s">
        <v>146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147</v>
      </c>
      <c r="F49" s="16" t="s">
        <v>148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84</v>
      </c>
      <c r="E50" s="3" t="s">
        <v>149</v>
      </c>
      <c r="F50" s="16" t="s">
        <v>150</v>
      </c>
      <c r="G50" s="45">
        <f t="shared" si="0"/>
        <v>1</v>
      </c>
      <c r="H50" s="29">
        <v>1</v>
      </c>
      <c r="I50" s="30">
        <v>1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>
        <v>0</v>
      </c>
    </row>
    <row r="51" spans="1:19" customFormat="1" x14ac:dyDescent="0.2">
      <c r="A51" s="2">
        <v>68550</v>
      </c>
      <c r="B51" s="3"/>
      <c r="C51" s="3"/>
      <c r="D51" s="3" t="s">
        <v>1</v>
      </c>
      <c r="E51" s="3" t="s">
        <v>151</v>
      </c>
      <c r="F51" s="16" t="s">
        <v>152</v>
      </c>
      <c r="G51" s="45">
        <f t="shared" si="0"/>
        <v>1</v>
      </c>
      <c r="H51" s="29">
        <v>1</v>
      </c>
      <c r="I51" s="30">
        <v>1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153</v>
      </c>
      <c r="E52" s="3" t="s">
        <v>154</v>
      </c>
      <c r="F52" s="16" t="s">
        <v>155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113</v>
      </c>
      <c r="C53" s="3" t="s">
        <v>113</v>
      </c>
      <c r="D53" s="3" t="s">
        <v>114</v>
      </c>
      <c r="E53" s="3" t="s">
        <v>156</v>
      </c>
      <c r="F53" s="16" t="s">
        <v>157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46</v>
      </c>
      <c r="E54" s="3" t="s">
        <v>158</v>
      </c>
      <c r="F54" s="16" t="s">
        <v>159</v>
      </c>
      <c r="G54" s="45">
        <f t="shared" si="0"/>
        <v>6</v>
      </c>
      <c r="H54" s="29">
        <v>1</v>
      </c>
      <c r="I54" s="30">
        <v>1</v>
      </c>
      <c r="J54" s="27">
        <f t="shared" si="1"/>
        <v>5</v>
      </c>
      <c r="K54" s="28">
        <f t="shared" si="2"/>
        <v>5</v>
      </c>
      <c r="L54" s="50">
        <v>0</v>
      </c>
      <c r="M54" s="2">
        <v>0</v>
      </c>
      <c r="N54" s="50">
        <v>5</v>
      </c>
      <c r="O54" s="28">
        <f t="shared" si="3"/>
        <v>5</v>
      </c>
      <c r="P54" s="43">
        <v>5</v>
      </c>
      <c r="Q54" s="2">
        <v>2</v>
      </c>
      <c r="R54" s="2">
        <v>0</v>
      </c>
      <c r="S54" s="2">
        <v>1</v>
      </c>
    </row>
    <row r="55" spans="1:19" customFormat="1" x14ac:dyDescent="0.2">
      <c r="A55" s="2">
        <v>68630</v>
      </c>
      <c r="B55" s="3"/>
      <c r="C55" s="3"/>
      <c r="D55" s="3" t="s">
        <v>46</v>
      </c>
      <c r="E55" s="3" t="s">
        <v>160</v>
      </c>
      <c r="F55" s="16" t="s">
        <v>161</v>
      </c>
      <c r="G55" s="45">
        <f t="shared" si="0"/>
        <v>7</v>
      </c>
      <c r="H55" s="29">
        <v>2</v>
      </c>
      <c r="I55" s="30">
        <v>1</v>
      </c>
      <c r="J55" s="27">
        <f t="shared" si="1"/>
        <v>5</v>
      </c>
      <c r="K55" s="28">
        <f t="shared" si="2"/>
        <v>3</v>
      </c>
      <c r="L55" s="50">
        <v>0</v>
      </c>
      <c r="M55" s="2">
        <v>0</v>
      </c>
      <c r="N55" s="50">
        <v>5</v>
      </c>
      <c r="O55" s="28">
        <f t="shared" si="3"/>
        <v>3</v>
      </c>
      <c r="P55" s="43">
        <v>3</v>
      </c>
      <c r="Q55" s="2">
        <v>3</v>
      </c>
      <c r="R55" s="2">
        <v>0</v>
      </c>
      <c r="S55" s="2">
        <v>0</v>
      </c>
    </row>
    <row r="56" spans="1:19" customFormat="1" hidden="1" x14ac:dyDescent="0.2">
      <c r="A56" s="2">
        <v>68650</v>
      </c>
      <c r="B56" s="3" t="s">
        <v>113</v>
      </c>
      <c r="C56" s="3" t="s">
        <v>113</v>
      </c>
      <c r="D56" s="3" t="s">
        <v>114</v>
      </c>
      <c r="E56" s="3" t="s">
        <v>162</v>
      </c>
      <c r="F56" s="16" t="s">
        <v>163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46</v>
      </c>
      <c r="E57" s="3" t="s">
        <v>164</v>
      </c>
      <c r="F57" s="16" t="s">
        <v>165</v>
      </c>
      <c r="G57" s="45">
        <f t="shared" si="0"/>
        <v>7</v>
      </c>
      <c r="H57" s="29">
        <v>2</v>
      </c>
      <c r="I57" s="30">
        <v>8</v>
      </c>
      <c r="J57" s="27">
        <f t="shared" si="1"/>
        <v>5</v>
      </c>
      <c r="K57" s="28">
        <f t="shared" si="2"/>
        <v>3</v>
      </c>
      <c r="L57" s="50">
        <v>0</v>
      </c>
      <c r="M57" s="2">
        <v>0</v>
      </c>
      <c r="N57" s="50">
        <v>5</v>
      </c>
      <c r="O57" s="28">
        <f t="shared" si="3"/>
        <v>3</v>
      </c>
      <c r="P57" s="43">
        <v>3</v>
      </c>
      <c r="Q57" s="2">
        <v>0</v>
      </c>
      <c r="R57" s="2">
        <v>1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46</v>
      </c>
      <c r="E58" s="3" t="s">
        <v>166</v>
      </c>
      <c r="F58" s="16" t="s">
        <v>167</v>
      </c>
      <c r="G58" s="45">
        <f t="shared" si="0"/>
        <v>7</v>
      </c>
      <c r="H58" s="29">
        <v>4</v>
      </c>
      <c r="I58" s="30">
        <v>1</v>
      </c>
      <c r="J58" s="27">
        <f t="shared" si="1"/>
        <v>3</v>
      </c>
      <c r="K58" s="28">
        <f t="shared" si="2"/>
        <v>2</v>
      </c>
      <c r="L58" s="50">
        <v>0</v>
      </c>
      <c r="M58" s="2">
        <v>0</v>
      </c>
      <c r="N58" s="50">
        <v>3</v>
      </c>
      <c r="O58" s="28">
        <f t="shared" si="3"/>
        <v>2</v>
      </c>
      <c r="P58" s="43">
        <v>2</v>
      </c>
      <c r="Q58" s="2">
        <v>0</v>
      </c>
      <c r="R58" s="2">
        <v>0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84</v>
      </c>
      <c r="E59" s="3" t="s">
        <v>168</v>
      </c>
      <c r="F59" s="16" t="s">
        <v>169</v>
      </c>
      <c r="G59" s="45">
        <f t="shared" si="0"/>
        <v>2</v>
      </c>
      <c r="H59" s="29">
        <v>1</v>
      </c>
      <c r="I59" s="30">
        <v>1</v>
      </c>
      <c r="J59" s="27">
        <f t="shared" si="1"/>
        <v>1</v>
      </c>
      <c r="K59" s="28">
        <f t="shared" si="2"/>
        <v>3</v>
      </c>
      <c r="L59" s="50">
        <v>0</v>
      </c>
      <c r="M59" s="2">
        <v>0</v>
      </c>
      <c r="N59" s="50">
        <v>1</v>
      </c>
      <c r="O59" s="28">
        <f t="shared" si="3"/>
        <v>3</v>
      </c>
      <c r="P59" s="43">
        <v>3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46</v>
      </c>
      <c r="E60" s="3" t="s">
        <v>170</v>
      </c>
      <c r="F60" s="16" t="s">
        <v>171</v>
      </c>
      <c r="G60" s="45">
        <f t="shared" si="0"/>
        <v>8</v>
      </c>
      <c r="H60" s="29">
        <v>1</v>
      </c>
      <c r="I60" s="30">
        <v>1</v>
      </c>
      <c r="J60" s="27">
        <f t="shared" si="1"/>
        <v>7</v>
      </c>
      <c r="K60" s="28">
        <f t="shared" si="2"/>
        <v>10</v>
      </c>
      <c r="L60" s="50">
        <v>0</v>
      </c>
      <c r="M60" s="2">
        <v>0</v>
      </c>
      <c r="N60" s="50">
        <v>7</v>
      </c>
      <c r="O60" s="28">
        <f t="shared" si="3"/>
        <v>10</v>
      </c>
      <c r="P60" s="43">
        <v>10</v>
      </c>
      <c r="Q60" s="2">
        <v>2</v>
      </c>
      <c r="R60" s="2">
        <v>1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46</v>
      </c>
      <c r="E61" s="3" t="s">
        <v>172</v>
      </c>
      <c r="F61" s="16" t="s">
        <v>173</v>
      </c>
      <c r="G61" s="45">
        <f t="shared" si="0"/>
        <v>3</v>
      </c>
      <c r="H61" s="29">
        <v>1</v>
      </c>
      <c r="I61" s="30">
        <v>1</v>
      </c>
      <c r="J61" s="27">
        <f t="shared" si="1"/>
        <v>2</v>
      </c>
      <c r="K61" s="28">
        <f t="shared" si="2"/>
        <v>2</v>
      </c>
      <c r="L61" s="50">
        <v>0</v>
      </c>
      <c r="M61" s="2">
        <v>0</v>
      </c>
      <c r="N61" s="50">
        <v>2</v>
      </c>
      <c r="O61" s="28">
        <f t="shared" si="3"/>
        <v>2</v>
      </c>
      <c r="P61" s="43">
        <v>2</v>
      </c>
      <c r="Q61" s="2">
        <v>0</v>
      </c>
      <c r="R61" s="2">
        <v>1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46</v>
      </c>
      <c r="E62" s="3" t="s">
        <v>174</v>
      </c>
      <c r="F62" s="16" t="s">
        <v>175</v>
      </c>
      <c r="G62" s="45">
        <f t="shared" si="0"/>
        <v>3</v>
      </c>
      <c r="H62" s="29">
        <v>1</v>
      </c>
      <c r="I62" s="30">
        <v>1</v>
      </c>
      <c r="J62" s="27">
        <f t="shared" si="1"/>
        <v>2</v>
      </c>
      <c r="K62" s="28">
        <f t="shared" si="2"/>
        <v>2</v>
      </c>
      <c r="L62" s="50">
        <v>0</v>
      </c>
      <c r="M62" s="2">
        <v>0</v>
      </c>
      <c r="N62" s="50">
        <v>2</v>
      </c>
      <c r="O62" s="28">
        <f t="shared" si="3"/>
        <v>2</v>
      </c>
      <c r="P62" s="43">
        <v>0</v>
      </c>
      <c r="Q62" s="2">
        <v>1</v>
      </c>
      <c r="R62" s="2">
        <v>2</v>
      </c>
      <c r="S62" s="2">
        <v>0</v>
      </c>
    </row>
    <row r="63" spans="1:19" customFormat="1" hidden="1" x14ac:dyDescent="0.2">
      <c r="A63" s="2">
        <v>74920</v>
      </c>
      <c r="B63" s="3"/>
      <c r="C63" s="3"/>
      <c r="D63" s="3" t="s">
        <v>46</v>
      </c>
      <c r="E63" s="3" t="s">
        <v>176</v>
      </c>
      <c r="F63" s="16" t="s">
        <v>177</v>
      </c>
      <c r="G63" s="45">
        <f t="shared" si="0"/>
        <v>0</v>
      </c>
      <c r="H63" s="29">
        <v>0</v>
      </c>
      <c r="I63" s="30">
        <v>0</v>
      </c>
      <c r="J63" s="27">
        <f t="shared" si="1"/>
        <v>0</v>
      </c>
      <c r="K63" s="28">
        <f t="shared" si="2"/>
        <v>0</v>
      </c>
      <c r="L63" s="50">
        <v>0</v>
      </c>
      <c r="M63" s="2">
        <v>0</v>
      </c>
      <c r="N63" s="50">
        <v>0</v>
      </c>
      <c r="O63" s="28">
        <f t="shared" si="3"/>
        <v>0</v>
      </c>
      <c r="P63" s="43">
        <v>0</v>
      </c>
      <c r="Q63" s="2">
        <v>0</v>
      </c>
      <c r="R63" s="2">
        <v>0</v>
      </c>
      <c r="S63" s="2">
        <v>0</v>
      </c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178</v>
      </c>
      <c r="F64" s="16" t="s">
        <v>179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46</v>
      </c>
      <c r="E65" s="3" t="s">
        <v>180</v>
      </c>
      <c r="F65" s="16" t="s">
        <v>181</v>
      </c>
      <c r="G65" s="45">
        <f t="shared" si="0"/>
        <v>1</v>
      </c>
      <c r="H65" s="29">
        <v>1</v>
      </c>
      <c r="I65" s="30">
        <v>1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182</v>
      </c>
      <c r="F66" s="16" t="s">
        <v>183</v>
      </c>
      <c r="G66" s="45">
        <f t="shared" ref="G66:G129" si="4">SUM(H66, J66)</f>
        <v>2</v>
      </c>
      <c r="H66" s="29">
        <v>1</v>
      </c>
      <c r="I66" s="30">
        <v>1</v>
      </c>
      <c r="J66" s="27">
        <f t="shared" ref="J66:J129" si="5">L66+N66</f>
        <v>1</v>
      </c>
      <c r="K66" s="28">
        <f t="shared" ref="K66:K129" si="6">MAX(P66:S66, M66)</f>
        <v>1</v>
      </c>
      <c r="L66" s="50">
        <v>0</v>
      </c>
      <c r="M66" s="2">
        <v>0</v>
      </c>
      <c r="N66" s="50">
        <v>1</v>
      </c>
      <c r="O66" s="28">
        <f t="shared" ref="O66:O129" si="7">MAX(P66:S66)</f>
        <v>1</v>
      </c>
      <c r="P66" s="43">
        <v>1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46</v>
      </c>
      <c r="E67" s="3" t="s">
        <v>184</v>
      </c>
      <c r="F67" s="16" t="s">
        <v>185</v>
      </c>
      <c r="G67" s="45">
        <f t="shared" si="4"/>
        <v>4</v>
      </c>
      <c r="H67" s="29">
        <v>0</v>
      </c>
      <c r="I67" s="30">
        <v>0</v>
      </c>
      <c r="J67" s="27">
        <f t="shared" si="5"/>
        <v>4</v>
      </c>
      <c r="K67" s="28">
        <f t="shared" si="6"/>
        <v>3</v>
      </c>
      <c r="L67" s="50">
        <v>0</v>
      </c>
      <c r="M67" s="2">
        <v>0</v>
      </c>
      <c r="N67" s="50">
        <v>4</v>
      </c>
      <c r="O67" s="28">
        <f t="shared" si="7"/>
        <v>3</v>
      </c>
      <c r="P67" s="43">
        <v>3</v>
      </c>
      <c r="Q67" s="2">
        <v>0</v>
      </c>
      <c r="R67" s="2">
        <v>0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46</v>
      </c>
      <c r="E68" s="3" t="s">
        <v>186</v>
      </c>
      <c r="F68" s="16" t="s">
        <v>187</v>
      </c>
      <c r="G68" s="45">
        <f t="shared" si="4"/>
        <v>7</v>
      </c>
      <c r="H68" s="29">
        <v>1</v>
      </c>
      <c r="I68" s="30">
        <v>1</v>
      </c>
      <c r="J68" s="27">
        <f t="shared" si="5"/>
        <v>6</v>
      </c>
      <c r="K68" s="28">
        <f t="shared" si="6"/>
        <v>5</v>
      </c>
      <c r="L68" s="50">
        <v>0</v>
      </c>
      <c r="M68" s="2">
        <v>0</v>
      </c>
      <c r="N68" s="50">
        <v>6</v>
      </c>
      <c r="O68" s="28">
        <f t="shared" si="7"/>
        <v>5</v>
      </c>
      <c r="P68" s="43">
        <v>2</v>
      </c>
      <c r="Q68" s="2">
        <v>5</v>
      </c>
      <c r="R68" s="2">
        <v>2</v>
      </c>
      <c r="S68" s="2">
        <v>0</v>
      </c>
    </row>
    <row r="69" spans="1:19" hidden="1" x14ac:dyDescent="0.2">
      <c r="A69" s="2">
        <v>75070</v>
      </c>
      <c r="B69" s="3"/>
      <c r="C69" s="3"/>
      <c r="D69" s="94" t="s">
        <v>84</v>
      </c>
      <c r="E69" s="3" t="s">
        <v>188</v>
      </c>
      <c r="F69" s="16" t="s">
        <v>189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46</v>
      </c>
      <c r="E70" s="3" t="s">
        <v>190</v>
      </c>
      <c r="F70" s="16" t="s">
        <v>191</v>
      </c>
      <c r="G70" s="45">
        <f t="shared" si="4"/>
        <v>5</v>
      </c>
      <c r="H70" s="29">
        <v>1</v>
      </c>
      <c r="I70" s="30">
        <v>1</v>
      </c>
      <c r="J70" s="27">
        <f t="shared" si="5"/>
        <v>4</v>
      </c>
      <c r="K70" s="28">
        <f t="shared" si="6"/>
        <v>2</v>
      </c>
      <c r="L70" s="50">
        <v>0</v>
      </c>
      <c r="M70" s="2">
        <v>0</v>
      </c>
      <c r="N70" s="50">
        <v>4</v>
      </c>
      <c r="O70" s="28">
        <f t="shared" si="7"/>
        <v>2</v>
      </c>
      <c r="P70" s="43">
        <v>2</v>
      </c>
      <c r="Q70" s="2">
        <v>1</v>
      </c>
      <c r="R70" s="2">
        <v>0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192</v>
      </c>
      <c r="F71" s="16" t="s">
        <v>193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46</v>
      </c>
      <c r="E72" s="3" t="s">
        <v>194</v>
      </c>
      <c r="F72" s="16" t="s">
        <v>195</v>
      </c>
      <c r="G72" s="45">
        <f t="shared" si="4"/>
        <v>2</v>
      </c>
      <c r="H72" s="29">
        <v>1</v>
      </c>
      <c r="I72" s="30">
        <v>1</v>
      </c>
      <c r="J72" s="27">
        <f t="shared" si="5"/>
        <v>1</v>
      </c>
      <c r="K72" s="28">
        <f t="shared" si="6"/>
        <v>3</v>
      </c>
      <c r="L72" s="50">
        <v>0</v>
      </c>
      <c r="M72" s="2">
        <v>0</v>
      </c>
      <c r="N72" s="50">
        <v>1</v>
      </c>
      <c r="O72" s="28">
        <f t="shared" si="7"/>
        <v>3</v>
      </c>
      <c r="P72" s="43">
        <v>3</v>
      </c>
      <c r="Q72" s="2">
        <v>0</v>
      </c>
      <c r="R72" s="2">
        <v>0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46</v>
      </c>
      <c r="E73" s="3" t="s">
        <v>196</v>
      </c>
      <c r="F73" s="16" t="s">
        <v>197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46</v>
      </c>
      <c r="E74" s="3" t="s">
        <v>198</v>
      </c>
      <c r="F74" s="16" t="s">
        <v>199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53</v>
      </c>
      <c r="C75" s="3" t="s">
        <v>53</v>
      </c>
      <c r="D75" s="3"/>
      <c r="E75" s="3" t="s">
        <v>200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201</v>
      </c>
      <c r="E76" s="3" t="s">
        <v>202</v>
      </c>
      <c r="F76" s="16" t="s">
        <v>203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>
        <v>0</v>
      </c>
    </row>
    <row r="77" spans="1:19" x14ac:dyDescent="0.2">
      <c r="A77" s="2">
        <v>75220</v>
      </c>
      <c r="B77" s="3"/>
      <c r="C77" s="3"/>
      <c r="D77" s="94" t="s">
        <v>84</v>
      </c>
      <c r="E77" s="3" t="s">
        <v>204</v>
      </c>
      <c r="F77" s="16" t="s">
        <v>205</v>
      </c>
      <c r="G77" s="45">
        <f t="shared" si="4"/>
        <v>4</v>
      </c>
      <c r="H77" s="29">
        <v>2</v>
      </c>
      <c r="I77" s="30">
        <v>4</v>
      </c>
      <c r="J77" s="27">
        <f t="shared" si="5"/>
        <v>2</v>
      </c>
      <c r="K77" s="28">
        <f t="shared" si="6"/>
        <v>2</v>
      </c>
      <c r="L77" s="50">
        <v>0</v>
      </c>
      <c r="M77" s="2">
        <v>0</v>
      </c>
      <c r="N77" s="50">
        <v>2</v>
      </c>
      <c r="O77" s="28">
        <f t="shared" si="7"/>
        <v>2</v>
      </c>
      <c r="P77" s="43">
        <v>2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46</v>
      </c>
      <c r="E78" s="3" t="s">
        <v>206</v>
      </c>
      <c r="F78" s="16" t="s">
        <v>207</v>
      </c>
      <c r="G78" s="45">
        <f t="shared" si="4"/>
        <v>3</v>
      </c>
      <c r="H78" s="29">
        <v>1</v>
      </c>
      <c r="I78" s="30">
        <v>1</v>
      </c>
      <c r="J78" s="27">
        <f t="shared" si="5"/>
        <v>2</v>
      </c>
      <c r="K78" s="28">
        <f t="shared" si="6"/>
        <v>1</v>
      </c>
      <c r="L78" s="50">
        <v>0</v>
      </c>
      <c r="M78" s="2">
        <v>0</v>
      </c>
      <c r="N78" s="50">
        <v>2</v>
      </c>
      <c r="O78" s="28">
        <f t="shared" si="7"/>
        <v>1</v>
      </c>
      <c r="P78" s="43">
        <v>1</v>
      </c>
      <c r="Q78" s="2">
        <v>0</v>
      </c>
      <c r="R78" s="2">
        <v>1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46</v>
      </c>
      <c r="E79" s="3" t="s">
        <v>208</v>
      </c>
      <c r="F79" s="16" t="s">
        <v>209</v>
      </c>
      <c r="G79" s="45">
        <f t="shared" si="4"/>
        <v>9</v>
      </c>
      <c r="H79" s="29">
        <v>3</v>
      </c>
      <c r="I79" s="30">
        <v>8</v>
      </c>
      <c r="J79" s="27">
        <f t="shared" si="5"/>
        <v>6</v>
      </c>
      <c r="K79" s="28">
        <f t="shared" si="6"/>
        <v>10</v>
      </c>
      <c r="L79" s="50">
        <v>0</v>
      </c>
      <c r="M79" s="2">
        <v>0</v>
      </c>
      <c r="N79" s="50">
        <v>6</v>
      </c>
      <c r="O79" s="28">
        <f t="shared" si="7"/>
        <v>10</v>
      </c>
      <c r="P79" s="43">
        <v>2</v>
      </c>
      <c r="Q79" s="2">
        <v>10</v>
      </c>
      <c r="R79" s="2">
        <v>5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46</v>
      </c>
      <c r="E80" s="3" t="s">
        <v>210</v>
      </c>
      <c r="F80" s="16" t="s">
        <v>211</v>
      </c>
      <c r="G80" s="45">
        <f t="shared" si="4"/>
        <v>11</v>
      </c>
      <c r="H80" s="29">
        <v>7</v>
      </c>
      <c r="I80" s="30">
        <v>2</v>
      </c>
      <c r="J80" s="27">
        <f t="shared" si="5"/>
        <v>4</v>
      </c>
      <c r="K80" s="28">
        <f t="shared" si="6"/>
        <v>2</v>
      </c>
      <c r="L80" s="50">
        <v>0</v>
      </c>
      <c r="M80" s="2">
        <v>0</v>
      </c>
      <c r="N80" s="50">
        <v>4</v>
      </c>
      <c r="O80" s="28">
        <f t="shared" si="7"/>
        <v>2</v>
      </c>
      <c r="P80" s="43">
        <v>1</v>
      </c>
      <c r="Q80" s="2">
        <v>0</v>
      </c>
      <c r="R80" s="2">
        <v>2</v>
      </c>
      <c r="S80" s="2">
        <v>0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212</v>
      </c>
      <c r="F81" s="16" t="s">
        <v>213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46</v>
      </c>
      <c r="E82" s="3" t="s">
        <v>214</v>
      </c>
      <c r="F82" s="16" t="s">
        <v>215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53</v>
      </c>
      <c r="C83" s="3" t="s">
        <v>53</v>
      </c>
      <c r="D83" s="94" t="s">
        <v>216</v>
      </c>
      <c r="E83" s="3" t="s">
        <v>217</v>
      </c>
      <c r="F83" s="16" t="s">
        <v>218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84</v>
      </c>
      <c r="E84" s="3" t="s">
        <v>219</v>
      </c>
      <c r="F84" s="16" t="s">
        <v>220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46</v>
      </c>
      <c r="E85" s="3" t="s">
        <v>221</v>
      </c>
      <c r="F85" s="16" t="s">
        <v>222</v>
      </c>
      <c r="G85" s="45">
        <f t="shared" si="4"/>
        <v>3</v>
      </c>
      <c r="H85" s="29">
        <v>1</v>
      </c>
      <c r="I85" s="30">
        <v>1</v>
      </c>
      <c r="J85" s="27">
        <f t="shared" si="5"/>
        <v>2</v>
      </c>
      <c r="K85" s="28">
        <f t="shared" si="6"/>
        <v>1</v>
      </c>
      <c r="L85" s="50">
        <v>0</v>
      </c>
      <c r="M85" s="2">
        <v>0</v>
      </c>
      <c r="N85" s="50">
        <v>2</v>
      </c>
      <c r="O85" s="28">
        <f t="shared" si="7"/>
        <v>1</v>
      </c>
      <c r="P85" s="43">
        <v>1</v>
      </c>
      <c r="Q85" s="2">
        <v>0</v>
      </c>
      <c r="R85" s="2">
        <v>1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46</v>
      </c>
      <c r="E86" s="3" t="s">
        <v>223</v>
      </c>
      <c r="F86" s="16" t="s">
        <v>224</v>
      </c>
      <c r="G86" s="45">
        <f t="shared" si="4"/>
        <v>5</v>
      </c>
      <c r="H86" s="29">
        <v>1</v>
      </c>
      <c r="I86" s="30">
        <v>1</v>
      </c>
      <c r="J86" s="27">
        <f t="shared" si="5"/>
        <v>4</v>
      </c>
      <c r="K86" s="28">
        <f t="shared" si="6"/>
        <v>2</v>
      </c>
      <c r="L86" s="50">
        <v>0</v>
      </c>
      <c r="M86" s="2">
        <v>0</v>
      </c>
      <c r="N86" s="50">
        <v>4</v>
      </c>
      <c r="O86" s="28">
        <f t="shared" si="7"/>
        <v>2</v>
      </c>
      <c r="P86" s="43">
        <v>2</v>
      </c>
      <c r="Q86" s="2">
        <v>2</v>
      </c>
      <c r="R86" s="2">
        <v>2</v>
      </c>
      <c r="S86" s="2">
        <v>0</v>
      </c>
    </row>
    <row r="87" spans="1:19" customFormat="1" hidden="1" x14ac:dyDescent="0.2">
      <c r="A87" s="2">
        <v>75410</v>
      </c>
      <c r="B87" s="3"/>
      <c r="C87" s="3"/>
      <c r="D87" s="3" t="s">
        <v>46</v>
      </c>
      <c r="E87" s="3" t="s">
        <v>225</v>
      </c>
      <c r="F87" s="16" t="s">
        <v>226</v>
      </c>
      <c r="G87" s="45">
        <f t="shared" si="4"/>
        <v>0</v>
      </c>
      <c r="H87" s="29">
        <v>0</v>
      </c>
      <c r="I87" s="30">
        <v>0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46</v>
      </c>
      <c r="E88" s="3" t="s">
        <v>227</v>
      </c>
      <c r="F88" s="16" t="s">
        <v>228</v>
      </c>
      <c r="G88" s="45">
        <f t="shared" si="4"/>
        <v>8</v>
      </c>
      <c r="H88" s="29">
        <v>2</v>
      </c>
      <c r="I88" s="30">
        <v>1</v>
      </c>
      <c r="J88" s="27">
        <f t="shared" si="5"/>
        <v>6</v>
      </c>
      <c r="K88" s="28">
        <f t="shared" si="6"/>
        <v>3</v>
      </c>
      <c r="L88" s="50">
        <v>0</v>
      </c>
      <c r="M88" s="2">
        <v>0</v>
      </c>
      <c r="N88" s="50">
        <v>6</v>
      </c>
      <c r="O88" s="28">
        <f t="shared" si="7"/>
        <v>3</v>
      </c>
      <c r="P88" s="43">
        <v>1</v>
      </c>
      <c r="Q88" s="2">
        <v>3</v>
      </c>
      <c r="R88" s="2">
        <v>0</v>
      </c>
      <c r="S88" s="2">
        <v>0</v>
      </c>
    </row>
    <row r="89" spans="1:19" customFormat="1" hidden="1" x14ac:dyDescent="0.2">
      <c r="A89" s="2">
        <v>75430</v>
      </c>
      <c r="B89" s="3"/>
      <c r="C89" s="3"/>
      <c r="D89" s="3" t="s">
        <v>46</v>
      </c>
      <c r="E89" s="3" t="s">
        <v>229</v>
      </c>
      <c r="F89" s="16" t="s">
        <v>230</v>
      </c>
      <c r="G89" s="45">
        <f t="shared" si="4"/>
        <v>0</v>
      </c>
      <c r="H89" s="29">
        <v>0</v>
      </c>
      <c r="I89" s="30">
        <v>0</v>
      </c>
      <c r="J89" s="27">
        <f t="shared" si="5"/>
        <v>0</v>
      </c>
      <c r="K89" s="28">
        <f t="shared" si="6"/>
        <v>0</v>
      </c>
      <c r="L89" s="50">
        <v>0</v>
      </c>
      <c r="M89" s="2">
        <v>0</v>
      </c>
      <c r="N89" s="50">
        <v>0</v>
      </c>
      <c r="O89" s="28">
        <f t="shared" si="7"/>
        <v>0</v>
      </c>
      <c r="P89" s="43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84</v>
      </c>
      <c r="E90" s="3" t="s">
        <v>231</v>
      </c>
      <c r="F90" s="16" t="s">
        <v>232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46</v>
      </c>
      <c r="E91" s="3" t="s">
        <v>233</v>
      </c>
      <c r="F91" s="16" t="s">
        <v>234</v>
      </c>
      <c r="G91" s="45">
        <f t="shared" si="4"/>
        <v>14</v>
      </c>
      <c r="H91" s="29">
        <v>6</v>
      </c>
      <c r="I91" s="30">
        <v>3</v>
      </c>
      <c r="J91" s="27">
        <f t="shared" si="5"/>
        <v>8</v>
      </c>
      <c r="K91" s="28">
        <f t="shared" si="6"/>
        <v>3</v>
      </c>
      <c r="L91" s="50">
        <v>3</v>
      </c>
      <c r="M91" s="2">
        <v>1</v>
      </c>
      <c r="N91" s="50">
        <v>5</v>
      </c>
      <c r="O91" s="28">
        <f t="shared" si="7"/>
        <v>3</v>
      </c>
      <c r="P91" s="43">
        <v>3</v>
      </c>
      <c r="Q91" s="2">
        <v>0</v>
      </c>
      <c r="R91" s="2">
        <v>0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235</v>
      </c>
      <c r="F92" s="16" t="s">
        <v>236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216</v>
      </c>
      <c r="E93" s="3" t="s">
        <v>237</v>
      </c>
      <c r="F93" s="16" t="s">
        <v>238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84</v>
      </c>
      <c r="E94" s="3" t="s">
        <v>239</v>
      </c>
      <c r="F94" s="16" t="s">
        <v>240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46</v>
      </c>
      <c r="E95" s="3" t="s">
        <v>241</v>
      </c>
      <c r="F95" s="16" t="s">
        <v>242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53</v>
      </c>
      <c r="C96" s="3" t="s">
        <v>53</v>
      </c>
      <c r="D96" s="94" t="s">
        <v>216</v>
      </c>
      <c r="E96" s="3" t="s">
        <v>243</v>
      </c>
      <c r="F96" s="16" t="s">
        <v>244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>
        <v>0</v>
      </c>
    </row>
    <row r="97" spans="1:19" customFormat="1" hidden="1" x14ac:dyDescent="0.2">
      <c r="A97" s="2">
        <v>75940</v>
      </c>
      <c r="B97" s="3"/>
      <c r="C97" s="3"/>
      <c r="D97" s="3" t="s">
        <v>46</v>
      </c>
      <c r="E97" s="3" t="s">
        <v>245</v>
      </c>
      <c r="F97" s="16" t="s">
        <v>246</v>
      </c>
      <c r="G97" s="45">
        <f t="shared" si="4"/>
        <v>0</v>
      </c>
      <c r="H97" s="29">
        <v>0</v>
      </c>
      <c r="I97" s="30">
        <v>0</v>
      </c>
      <c r="J97" s="27">
        <f t="shared" si="5"/>
        <v>0</v>
      </c>
      <c r="K97" s="28">
        <f t="shared" si="6"/>
        <v>0</v>
      </c>
      <c r="L97" s="50">
        <v>0</v>
      </c>
      <c r="M97" s="2">
        <v>0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46</v>
      </c>
      <c r="E98" s="3" t="s">
        <v>247</v>
      </c>
      <c r="F98" s="16" t="s">
        <v>248</v>
      </c>
      <c r="G98" s="45">
        <f t="shared" si="4"/>
        <v>1</v>
      </c>
      <c r="H98" s="29">
        <v>0</v>
      </c>
      <c r="I98" s="30">
        <v>0</v>
      </c>
      <c r="J98" s="27">
        <f t="shared" si="5"/>
        <v>1</v>
      </c>
      <c r="K98" s="28">
        <f t="shared" si="6"/>
        <v>1</v>
      </c>
      <c r="L98" s="50">
        <v>0</v>
      </c>
      <c r="M98" s="2">
        <v>0</v>
      </c>
      <c r="N98" s="50">
        <v>1</v>
      </c>
      <c r="O98" s="28">
        <f t="shared" si="7"/>
        <v>1</v>
      </c>
      <c r="P98" s="43">
        <v>1</v>
      </c>
      <c r="Q98" s="2">
        <v>0</v>
      </c>
      <c r="R98" s="2">
        <v>0</v>
      </c>
      <c r="S98" s="2">
        <v>0</v>
      </c>
    </row>
    <row r="99" spans="1:19" customFormat="1" hidden="1" x14ac:dyDescent="0.2">
      <c r="A99" s="2">
        <v>76060</v>
      </c>
      <c r="B99" s="3"/>
      <c r="C99" s="3"/>
      <c r="D99" s="3" t="s">
        <v>46</v>
      </c>
      <c r="E99" s="3" t="s">
        <v>249</v>
      </c>
      <c r="F99" s="16" t="s">
        <v>250</v>
      </c>
      <c r="G99" s="45">
        <f t="shared" si="4"/>
        <v>0</v>
      </c>
      <c r="H99" s="29">
        <v>0</v>
      </c>
      <c r="I99" s="30">
        <v>0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46</v>
      </c>
      <c r="E100" s="3" t="s">
        <v>251</v>
      </c>
      <c r="F100" s="16" t="s">
        <v>252</v>
      </c>
      <c r="G100" s="45">
        <f t="shared" si="4"/>
        <v>6</v>
      </c>
      <c r="H100" s="29">
        <v>1</v>
      </c>
      <c r="I100" s="30">
        <v>1</v>
      </c>
      <c r="J100" s="27">
        <f t="shared" si="5"/>
        <v>5</v>
      </c>
      <c r="K100" s="28">
        <f t="shared" si="6"/>
        <v>2</v>
      </c>
      <c r="L100" s="50">
        <v>1</v>
      </c>
      <c r="M100" s="2">
        <v>1</v>
      </c>
      <c r="N100" s="50">
        <v>4</v>
      </c>
      <c r="O100" s="28">
        <f t="shared" si="7"/>
        <v>2</v>
      </c>
      <c r="P100" s="43">
        <v>2</v>
      </c>
      <c r="Q100" s="2">
        <v>0</v>
      </c>
      <c r="R100" s="2">
        <v>2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84</v>
      </c>
      <c r="E101" s="3" t="s">
        <v>253</v>
      </c>
      <c r="F101" s="16" t="s">
        <v>254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46</v>
      </c>
      <c r="E102" s="3" t="s">
        <v>255</v>
      </c>
      <c r="F102" s="16" t="s">
        <v>256</v>
      </c>
      <c r="G102" s="45">
        <f t="shared" si="4"/>
        <v>4</v>
      </c>
      <c r="H102" s="29">
        <v>3</v>
      </c>
      <c r="I102" s="30">
        <v>3</v>
      </c>
      <c r="J102" s="27">
        <f t="shared" si="5"/>
        <v>1</v>
      </c>
      <c r="K102" s="28">
        <f t="shared" si="6"/>
        <v>1</v>
      </c>
      <c r="L102" s="50">
        <v>0</v>
      </c>
      <c r="M102" s="2">
        <v>0</v>
      </c>
      <c r="N102" s="50">
        <v>1</v>
      </c>
      <c r="O102" s="28">
        <f t="shared" si="7"/>
        <v>1</v>
      </c>
      <c r="P102" s="43">
        <v>1</v>
      </c>
      <c r="Q102" s="2">
        <v>0</v>
      </c>
      <c r="R102" s="2">
        <v>0</v>
      </c>
      <c r="S102" s="2">
        <v>0</v>
      </c>
    </row>
    <row r="103" spans="1:19" customFormat="1" x14ac:dyDescent="0.2">
      <c r="A103" s="2">
        <v>76150</v>
      </c>
      <c r="B103" s="3"/>
      <c r="C103" s="3"/>
      <c r="D103" s="3" t="s">
        <v>46</v>
      </c>
      <c r="E103" s="3" t="s">
        <v>257</v>
      </c>
      <c r="F103" s="16" t="s">
        <v>258</v>
      </c>
      <c r="G103" s="45">
        <f t="shared" si="4"/>
        <v>3</v>
      </c>
      <c r="H103" s="29">
        <v>2</v>
      </c>
      <c r="I103" s="30">
        <v>1</v>
      </c>
      <c r="J103" s="27">
        <f t="shared" si="5"/>
        <v>1</v>
      </c>
      <c r="K103" s="28">
        <f t="shared" si="6"/>
        <v>1</v>
      </c>
      <c r="L103" s="50">
        <v>0</v>
      </c>
      <c r="M103" s="2">
        <v>0</v>
      </c>
      <c r="N103" s="50">
        <v>1</v>
      </c>
      <c r="O103" s="28">
        <f t="shared" si="7"/>
        <v>1</v>
      </c>
      <c r="P103" s="43">
        <v>1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216</v>
      </c>
      <c r="E104" s="3" t="s">
        <v>259</v>
      </c>
      <c r="F104" s="16" t="s">
        <v>260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46</v>
      </c>
      <c r="E105" s="3" t="s">
        <v>261</v>
      </c>
      <c r="F105" s="16" t="s">
        <v>262</v>
      </c>
      <c r="G105" s="45">
        <f t="shared" si="4"/>
        <v>1</v>
      </c>
      <c r="H105" s="29">
        <v>1</v>
      </c>
      <c r="I105" s="30">
        <v>1</v>
      </c>
      <c r="J105" s="27">
        <f t="shared" si="5"/>
        <v>0</v>
      </c>
      <c r="K105" s="28">
        <f t="shared" si="6"/>
        <v>0</v>
      </c>
      <c r="L105" s="50">
        <v>0</v>
      </c>
      <c r="M105" s="2">
        <v>0</v>
      </c>
      <c r="N105" s="50">
        <v>0</v>
      </c>
      <c r="O105" s="28">
        <f t="shared" si="7"/>
        <v>0</v>
      </c>
      <c r="P105" s="43">
        <v>0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46</v>
      </c>
      <c r="E106" s="3" t="s">
        <v>263</v>
      </c>
      <c r="F106" s="16" t="s">
        <v>264</v>
      </c>
      <c r="G106" s="45">
        <f t="shared" si="4"/>
        <v>1</v>
      </c>
      <c r="H106" s="29">
        <v>0</v>
      </c>
      <c r="I106" s="30">
        <v>0</v>
      </c>
      <c r="J106" s="27">
        <f t="shared" si="5"/>
        <v>1</v>
      </c>
      <c r="K106" s="28">
        <f t="shared" si="6"/>
        <v>1</v>
      </c>
      <c r="L106" s="50">
        <v>0</v>
      </c>
      <c r="M106" s="2">
        <v>0</v>
      </c>
      <c r="N106" s="50">
        <v>1</v>
      </c>
      <c r="O106" s="28">
        <f t="shared" si="7"/>
        <v>1</v>
      </c>
      <c r="P106" s="43">
        <v>1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84</v>
      </c>
      <c r="E107" s="3" t="s">
        <v>265</v>
      </c>
      <c r="F107" s="16" t="s">
        <v>266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>
        <v>0</v>
      </c>
    </row>
    <row r="108" spans="1:19" customFormat="1" hidden="1" x14ac:dyDescent="0.2">
      <c r="A108" s="2">
        <v>76330</v>
      </c>
      <c r="B108" s="3"/>
      <c r="C108" s="3"/>
      <c r="D108" s="3" t="s">
        <v>46</v>
      </c>
      <c r="E108" s="3" t="s">
        <v>267</v>
      </c>
      <c r="F108" s="16" t="s">
        <v>268</v>
      </c>
      <c r="G108" s="45">
        <f t="shared" si="4"/>
        <v>0</v>
      </c>
      <c r="H108" s="29">
        <v>0</v>
      </c>
      <c r="I108" s="30">
        <v>0</v>
      </c>
      <c r="J108" s="27">
        <f t="shared" si="5"/>
        <v>0</v>
      </c>
      <c r="K108" s="28">
        <f t="shared" si="6"/>
        <v>0</v>
      </c>
      <c r="L108" s="50">
        <v>0</v>
      </c>
      <c r="M108" s="2">
        <v>0</v>
      </c>
      <c r="N108" s="50">
        <v>0</v>
      </c>
      <c r="O108" s="28">
        <f t="shared" si="7"/>
        <v>0</v>
      </c>
      <c r="P108" s="43">
        <v>0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269</v>
      </c>
      <c r="F109" s="16" t="s">
        <v>270</v>
      </c>
      <c r="G109" s="45">
        <f t="shared" si="4"/>
        <v>1</v>
      </c>
      <c r="H109" s="29">
        <v>1</v>
      </c>
      <c r="I109" s="30">
        <v>4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46</v>
      </c>
      <c r="E110" s="3" t="s">
        <v>271</v>
      </c>
      <c r="F110" s="16" t="s">
        <v>272</v>
      </c>
      <c r="G110" s="45">
        <f t="shared" si="4"/>
        <v>1</v>
      </c>
      <c r="H110" s="29">
        <v>1</v>
      </c>
      <c r="I110" s="30">
        <v>1</v>
      </c>
      <c r="J110" s="27">
        <f t="shared" si="5"/>
        <v>0</v>
      </c>
      <c r="K110" s="28">
        <f t="shared" si="6"/>
        <v>0</v>
      </c>
      <c r="L110" s="50">
        <v>0</v>
      </c>
      <c r="M110" s="2">
        <v>0</v>
      </c>
      <c r="N110" s="50">
        <v>0</v>
      </c>
      <c r="O110" s="28">
        <f t="shared" si="7"/>
        <v>0</v>
      </c>
      <c r="P110" s="43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46</v>
      </c>
      <c r="E111" s="3" t="s">
        <v>273</v>
      </c>
      <c r="F111" s="16" t="s">
        <v>274</v>
      </c>
      <c r="G111" s="45">
        <f t="shared" si="4"/>
        <v>1</v>
      </c>
      <c r="H111" s="29">
        <v>1</v>
      </c>
      <c r="I111" s="30">
        <v>4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53</v>
      </c>
      <c r="C112" s="3" t="s">
        <v>53</v>
      </c>
      <c r="D112" s="3"/>
      <c r="E112" s="3" t="s">
        <v>275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46</v>
      </c>
      <c r="E113" s="3" t="s">
        <v>276</v>
      </c>
      <c r="F113" s="16" t="s">
        <v>277</v>
      </c>
      <c r="G113" s="45">
        <f t="shared" si="4"/>
        <v>3</v>
      </c>
      <c r="H113" s="29">
        <v>2</v>
      </c>
      <c r="I113" s="30">
        <v>1</v>
      </c>
      <c r="J113" s="27">
        <f t="shared" si="5"/>
        <v>1</v>
      </c>
      <c r="K113" s="28">
        <f t="shared" si="6"/>
        <v>1</v>
      </c>
      <c r="L113" s="50">
        <v>0</v>
      </c>
      <c r="M113" s="2">
        <v>0</v>
      </c>
      <c r="N113" s="50">
        <v>1</v>
      </c>
      <c r="O113" s="28">
        <f t="shared" si="7"/>
        <v>1</v>
      </c>
      <c r="P113" s="43">
        <v>0</v>
      </c>
      <c r="Q113" s="2">
        <v>1</v>
      </c>
      <c r="R113" s="2">
        <v>0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46</v>
      </c>
      <c r="E114" s="3" t="s">
        <v>278</v>
      </c>
      <c r="F114" s="16" t="s">
        <v>279</v>
      </c>
      <c r="G114" s="45">
        <f t="shared" si="4"/>
        <v>5</v>
      </c>
      <c r="H114" s="29">
        <v>1</v>
      </c>
      <c r="I114" s="30">
        <v>4</v>
      </c>
      <c r="J114" s="27">
        <f t="shared" si="5"/>
        <v>4</v>
      </c>
      <c r="K114" s="28">
        <f t="shared" si="6"/>
        <v>1</v>
      </c>
      <c r="L114" s="50">
        <v>0</v>
      </c>
      <c r="M114" s="2">
        <v>0</v>
      </c>
      <c r="N114" s="50">
        <v>4</v>
      </c>
      <c r="O114" s="28">
        <f t="shared" si="7"/>
        <v>1</v>
      </c>
      <c r="P114" s="43">
        <v>1</v>
      </c>
      <c r="Q114" s="2">
        <v>0</v>
      </c>
      <c r="R114" s="2">
        <v>1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46</v>
      </c>
      <c r="E115" s="3" t="s">
        <v>280</v>
      </c>
      <c r="F115" s="16" t="s">
        <v>281</v>
      </c>
      <c r="G115" s="45">
        <f t="shared" si="4"/>
        <v>7</v>
      </c>
      <c r="H115" s="29">
        <v>3</v>
      </c>
      <c r="I115" s="30">
        <v>4</v>
      </c>
      <c r="J115" s="27">
        <f t="shared" si="5"/>
        <v>4</v>
      </c>
      <c r="K115" s="28">
        <f t="shared" si="6"/>
        <v>3</v>
      </c>
      <c r="L115" s="50">
        <v>1</v>
      </c>
      <c r="M115" s="2">
        <v>1</v>
      </c>
      <c r="N115" s="50">
        <v>3</v>
      </c>
      <c r="O115" s="28">
        <f t="shared" si="7"/>
        <v>3</v>
      </c>
      <c r="P115" s="43">
        <v>3</v>
      </c>
      <c r="Q115" s="2">
        <v>1</v>
      </c>
      <c r="R115" s="2">
        <v>1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46</v>
      </c>
      <c r="E116" s="3" t="s">
        <v>282</v>
      </c>
      <c r="F116" s="16" t="s">
        <v>283</v>
      </c>
      <c r="G116" s="45">
        <f t="shared" si="4"/>
        <v>1</v>
      </c>
      <c r="H116" s="29">
        <v>1</v>
      </c>
      <c r="I116" s="30">
        <v>1</v>
      </c>
      <c r="J116" s="27">
        <f t="shared" si="5"/>
        <v>0</v>
      </c>
      <c r="K116" s="28">
        <f t="shared" si="6"/>
        <v>0</v>
      </c>
      <c r="L116" s="50">
        <v>0</v>
      </c>
      <c r="M116" s="2">
        <v>0</v>
      </c>
      <c r="N116" s="50">
        <v>0</v>
      </c>
      <c r="O116" s="28">
        <f t="shared" si="7"/>
        <v>0</v>
      </c>
      <c r="P116" s="43">
        <v>0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284</v>
      </c>
      <c r="F117" s="16" t="s">
        <v>285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46</v>
      </c>
      <c r="E118" s="3" t="s">
        <v>286</v>
      </c>
      <c r="F118" s="16" t="s">
        <v>287</v>
      </c>
      <c r="G118" s="45">
        <f t="shared" si="4"/>
        <v>2</v>
      </c>
      <c r="H118" s="29">
        <v>1</v>
      </c>
      <c r="I118" s="30">
        <v>1</v>
      </c>
      <c r="J118" s="27">
        <f t="shared" si="5"/>
        <v>1</v>
      </c>
      <c r="K118" s="28">
        <f t="shared" si="6"/>
        <v>1</v>
      </c>
      <c r="L118" s="50">
        <v>0</v>
      </c>
      <c r="M118" s="2">
        <v>0</v>
      </c>
      <c r="N118" s="50">
        <v>1</v>
      </c>
      <c r="O118" s="28">
        <f t="shared" si="7"/>
        <v>1</v>
      </c>
      <c r="P118" s="43">
        <v>0</v>
      </c>
      <c r="Q118" s="2">
        <v>0</v>
      </c>
      <c r="R118" s="2">
        <v>1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46</v>
      </c>
      <c r="E119" s="3" t="s">
        <v>288</v>
      </c>
      <c r="F119" s="16" t="s">
        <v>289</v>
      </c>
      <c r="G119" s="45">
        <f t="shared" si="4"/>
        <v>1</v>
      </c>
      <c r="H119" s="29">
        <v>1</v>
      </c>
      <c r="I119" s="30">
        <v>1</v>
      </c>
      <c r="J119" s="27">
        <f t="shared" si="5"/>
        <v>0</v>
      </c>
      <c r="K119" s="28">
        <f t="shared" si="6"/>
        <v>0</v>
      </c>
      <c r="L119" s="50">
        <v>0</v>
      </c>
      <c r="M119" s="2">
        <v>0</v>
      </c>
      <c r="N119" s="50">
        <v>0</v>
      </c>
      <c r="O119" s="28">
        <f t="shared" si="7"/>
        <v>0</v>
      </c>
      <c r="P119" s="43">
        <v>0</v>
      </c>
      <c r="Q119" s="2">
        <v>0</v>
      </c>
      <c r="R119" s="2">
        <v>0</v>
      </c>
      <c r="S119" s="2">
        <v>0</v>
      </c>
    </row>
    <row r="120" spans="1:19" customFormat="1" hidden="1" x14ac:dyDescent="0.2">
      <c r="A120" s="2">
        <v>76630</v>
      </c>
      <c r="B120" s="3"/>
      <c r="C120" s="3"/>
      <c r="D120" s="3" t="s">
        <v>46</v>
      </c>
      <c r="E120" s="3" t="s">
        <v>290</v>
      </c>
      <c r="F120" s="16" t="s">
        <v>291</v>
      </c>
      <c r="G120" s="45">
        <f t="shared" si="4"/>
        <v>0</v>
      </c>
      <c r="H120" s="29">
        <v>0</v>
      </c>
      <c r="I120" s="30">
        <v>0</v>
      </c>
      <c r="J120" s="27">
        <f t="shared" si="5"/>
        <v>0</v>
      </c>
      <c r="K120" s="28">
        <f t="shared" si="6"/>
        <v>0</v>
      </c>
      <c r="L120" s="50">
        <v>0</v>
      </c>
      <c r="M120" s="2">
        <v>0</v>
      </c>
      <c r="N120" s="50">
        <v>0</v>
      </c>
      <c r="O120" s="28">
        <f t="shared" si="7"/>
        <v>0</v>
      </c>
      <c r="P120" s="43">
        <v>0</v>
      </c>
      <c r="Q120" s="2">
        <v>0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46</v>
      </c>
      <c r="E121" s="3" t="s">
        <v>292</v>
      </c>
      <c r="F121" s="16" t="s">
        <v>293</v>
      </c>
      <c r="G121" s="45">
        <f t="shared" si="4"/>
        <v>8</v>
      </c>
      <c r="H121" s="29">
        <v>3</v>
      </c>
      <c r="I121" s="30">
        <v>4</v>
      </c>
      <c r="J121" s="27">
        <f t="shared" si="5"/>
        <v>5</v>
      </c>
      <c r="K121" s="28">
        <f t="shared" si="6"/>
        <v>3</v>
      </c>
      <c r="L121" s="50">
        <v>0</v>
      </c>
      <c r="M121" s="2">
        <v>0</v>
      </c>
      <c r="N121" s="50">
        <v>5</v>
      </c>
      <c r="O121" s="28">
        <f t="shared" si="7"/>
        <v>3</v>
      </c>
      <c r="P121" s="43">
        <v>3</v>
      </c>
      <c r="Q121" s="2">
        <v>3</v>
      </c>
      <c r="R121" s="2">
        <v>3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46</v>
      </c>
      <c r="E122" s="3" t="s">
        <v>294</v>
      </c>
      <c r="F122" s="16" t="s">
        <v>295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>
        <v>0</v>
      </c>
    </row>
    <row r="123" spans="1:19" customFormat="1" hidden="1" x14ac:dyDescent="0.2">
      <c r="A123" s="2">
        <v>76720</v>
      </c>
      <c r="B123" s="3"/>
      <c r="C123" s="3"/>
      <c r="D123" s="3" t="s">
        <v>46</v>
      </c>
      <c r="E123" s="3" t="s">
        <v>296</v>
      </c>
      <c r="F123" s="16" t="s">
        <v>297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46</v>
      </c>
      <c r="E124" s="3" t="s">
        <v>298</v>
      </c>
      <c r="F124" s="16" t="s">
        <v>299</v>
      </c>
      <c r="G124" s="45">
        <f t="shared" si="4"/>
        <v>4</v>
      </c>
      <c r="H124" s="29">
        <v>1</v>
      </c>
      <c r="I124" s="30">
        <v>1</v>
      </c>
      <c r="J124" s="27">
        <f t="shared" si="5"/>
        <v>3</v>
      </c>
      <c r="K124" s="28">
        <f t="shared" si="6"/>
        <v>10</v>
      </c>
      <c r="L124" s="50">
        <v>1</v>
      </c>
      <c r="M124" s="2">
        <v>2</v>
      </c>
      <c r="N124" s="50">
        <v>2</v>
      </c>
      <c r="O124" s="28">
        <f t="shared" si="7"/>
        <v>10</v>
      </c>
      <c r="P124" s="43">
        <v>10</v>
      </c>
      <c r="Q124" s="2">
        <v>0</v>
      </c>
      <c r="R124" s="2">
        <v>10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84</v>
      </c>
      <c r="E125" s="3" t="s">
        <v>300</v>
      </c>
      <c r="F125" s="16" t="s">
        <v>301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99</v>
      </c>
      <c r="E126" s="3" t="s">
        <v>302</v>
      </c>
      <c r="F126" s="16" t="s">
        <v>303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46</v>
      </c>
      <c r="E127" s="3" t="s">
        <v>304</v>
      </c>
      <c r="F127" s="16" t="s">
        <v>305</v>
      </c>
      <c r="G127" s="45">
        <f t="shared" si="4"/>
        <v>1</v>
      </c>
      <c r="H127" s="29">
        <v>1</v>
      </c>
      <c r="I127" s="30">
        <v>1</v>
      </c>
      <c r="J127" s="27">
        <f t="shared" si="5"/>
        <v>0</v>
      </c>
      <c r="K127" s="28">
        <f t="shared" si="6"/>
        <v>0</v>
      </c>
      <c r="L127" s="50">
        <v>0</v>
      </c>
      <c r="M127" s="2">
        <v>0</v>
      </c>
      <c r="N127" s="50">
        <v>0</v>
      </c>
      <c r="O127" s="28">
        <f t="shared" si="7"/>
        <v>0</v>
      </c>
      <c r="P127" s="43">
        <v>0</v>
      </c>
      <c r="Q127" s="2">
        <v>0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46</v>
      </c>
      <c r="E128" s="3" t="s">
        <v>306</v>
      </c>
      <c r="F128" s="16" t="s">
        <v>307</v>
      </c>
      <c r="G128" s="45">
        <f t="shared" si="4"/>
        <v>10</v>
      </c>
      <c r="H128" s="29">
        <v>3</v>
      </c>
      <c r="I128" s="30">
        <v>1</v>
      </c>
      <c r="J128" s="27">
        <f t="shared" si="5"/>
        <v>7</v>
      </c>
      <c r="K128" s="28">
        <f t="shared" si="6"/>
        <v>4</v>
      </c>
      <c r="L128" s="50">
        <v>0</v>
      </c>
      <c r="M128" s="2">
        <v>0</v>
      </c>
      <c r="N128" s="50">
        <v>7</v>
      </c>
      <c r="O128" s="28">
        <f t="shared" si="7"/>
        <v>4</v>
      </c>
      <c r="P128" s="43">
        <v>4</v>
      </c>
      <c r="Q128" s="2">
        <v>1</v>
      </c>
      <c r="R128" s="2">
        <v>2</v>
      </c>
      <c r="S128" s="2">
        <v>0</v>
      </c>
    </row>
    <row r="129" spans="1:19" customFormat="1" hidden="1" x14ac:dyDescent="0.2">
      <c r="A129" s="2">
        <v>76930</v>
      </c>
      <c r="B129" s="3"/>
      <c r="C129" s="3"/>
      <c r="D129" s="3" t="s">
        <v>46</v>
      </c>
      <c r="E129" s="3" t="s">
        <v>308</v>
      </c>
      <c r="F129" s="16" t="s">
        <v>309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46</v>
      </c>
      <c r="E130" s="3" t="s">
        <v>310</v>
      </c>
      <c r="F130" s="16" t="s">
        <v>311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>
        <v>0</v>
      </c>
    </row>
    <row r="131" spans="1:19" customFormat="1" hidden="1" x14ac:dyDescent="0.2">
      <c r="A131" s="2">
        <v>76950</v>
      </c>
      <c r="B131" s="3"/>
      <c r="C131" s="3"/>
      <c r="D131" s="3" t="s">
        <v>46</v>
      </c>
      <c r="E131" s="3" t="s">
        <v>312</v>
      </c>
      <c r="F131" s="16" t="s">
        <v>313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46</v>
      </c>
      <c r="E132" s="3" t="s">
        <v>314</v>
      </c>
      <c r="F132" s="16" t="s">
        <v>315</v>
      </c>
      <c r="G132" s="45">
        <f t="shared" si="8"/>
        <v>3</v>
      </c>
      <c r="H132" s="29">
        <v>2</v>
      </c>
      <c r="I132" s="30">
        <v>1</v>
      </c>
      <c r="J132" s="27">
        <f t="shared" si="9"/>
        <v>1</v>
      </c>
      <c r="K132" s="28">
        <f t="shared" si="10"/>
        <v>1</v>
      </c>
      <c r="L132" s="50">
        <v>0</v>
      </c>
      <c r="M132" s="2">
        <v>0</v>
      </c>
      <c r="N132" s="50">
        <v>1</v>
      </c>
      <c r="O132" s="28">
        <f t="shared" si="11"/>
        <v>1</v>
      </c>
      <c r="P132" s="43">
        <v>1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46</v>
      </c>
      <c r="E133" s="3" t="s">
        <v>316</v>
      </c>
      <c r="F133" s="16" t="s">
        <v>317</v>
      </c>
      <c r="G133" s="45">
        <f t="shared" si="8"/>
        <v>2</v>
      </c>
      <c r="H133" s="29">
        <v>1</v>
      </c>
      <c r="I133" s="30">
        <v>1</v>
      </c>
      <c r="J133" s="27">
        <f t="shared" si="9"/>
        <v>1</v>
      </c>
      <c r="K133" s="28">
        <f t="shared" si="10"/>
        <v>4</v>
      </c>
      <c r="L133" s="50">
        <v>0</v>
      </c>
      <c r="M133" s="2">
        <v>0</v>
      </c>
      <c r="N133" s="50">
        <v>1</v>
      </c>
      <c r="O133" s="28">
        <f t="shared" si="11"/>
        <v>4</v>
      </c>
      <c r="P133" s="43">
        <v>4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84</v>
      </c>
      <c r="E134" s="3" t="s">
        <v>318</v>
      </c>
      <c r="F134" s="16" t="s">
        <v>319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53</v>
      </c>
      <c r="C135" s="3" t="s">
        <v>53</v>
      </c>
      <c r="D135" s="3"/>
      <c r="E135" s="3" t="s">
        <v>320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46</v>
      </c>
      <c r="E136" s="3" t="s">
        <v>321</v>
      </c>
      <c r="F136" s="16" t="s">
        <v>322</v>
      </c>
      <c r="G136" s="45">
        <f t="shared" si="8"/>
        <v>5</v>
      </c>
      <c r="H136" s="29">
        <v>2</v>
      </c>
      <c r="I136" s="30">
        <v>4</v>
      </c>
      <c r="J136" s="27">
        <f t="shared" si="9"/>
        <v>3</v>
      </c>
      <c r="K136" s="28">
        <f t="shared" si="10"/>
        <v>2</v>
      </c>
      <c r="L136" s="50">
        <v>0</v>
      </c>
      <c r="M136" s="2">
        <v>0</v>
      </c>
      <c r="N136" s="50">
        <v>3</v>
      </c>
      <c r="O136" s="28">
        <f t="shared" si="11"/>
        <v>2</v>
      </c>
      <c r="P136" s="43">
        <v>2</v>
      </c>
      <c r="Q136" s="2">
        <v>0</v>
      </c>
      <c r="R136" s="2">
        <v>2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46</v>
      </c>
      <c r="E137" s="3" t="s">
        <v>323</v>
      </c>
      <c r="F137" s="16" t="s">
        <v>324</v>
      </c>
      <c r="G137" s="45">
        <f t="shared" si="8"/>
        <v>1</v>
      </c>
      <c r="H137" s="29">
        <v>1</v>
      </c>
      <c r="I137" s="30">
        <v>1</v>
      </c>
      <c r="J137" s="27">
        <f t="shared" si="9"/>
        <v>0</v>
      </c>
      <c r="K137" s="28">
        <f t="shared" si="10"/>
        <v>0</v>
      </c>
      <c r="L137" s="50">
        <v>0</v>
      </c>
      <c r="M137" s="2">
        <v>0</v>
      </c>
      <c r="N137" s="50">
        <v>0</v>
      </c>
      <c r="O137" s="28">
        <f t="shared" si="11"/>
        <v>0</v>
      </c>
      <c r="P137" s="43">
        <v>0</v>
      </c>
      <c r="Q137" s="2">
        <v>0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325</v>
      </c>
      <c r="F138" s="16" t="s">
        <v>326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99</v>
      </c>
      <c r="E139" s="3" t="s">
        <v>327</v>
      </c>
      <c r="F139" s="16" t="s">
        <v>328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53</v>
      </c>
      <c r="C140" s="3" t="s">
        <v>53</v>
      </c>
      <c r="D140" s="3"/>
      <c r="E140" s="3" t="s">
        <v>329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330</v>
      </c>
      <c r="F141" s="16" t="s">
        <v>331</v>
      </c>
      <c r="G141" s="45">
        <f t="shared" si="8"/>
        <v>1</v>
      </c>
      <c r="H141" s="29">
        <v>0</v>
      </c>
      <c r="I141" s="30">
        <v>0</v>
      </c>
      <c r="J141" s="27">
        <f t="shared" si="9"/>
        <v>1</v>
      </c>
      <c r="K141" s="28">
        <f t="shared" si="10"/>
        <v>1</v>
      </c>
      <c r="L141" s="50">
        <v>0</v>
      </c>
      <c r="M141" s="2">
        <v>0</v>
      </c>
      <c r="N141" s="50">
        <v>1</v>
      </c>
      <c r="O141" s="28">
        <f t="shared" si="11"/>
        <v>1</v>
      </c>
      <c r="P141" s="43">
        <v>0</v>
      </c>
      <c r="Q141" s="2">
        <v>0</v>
      </c>
      <c r="R141" s="2">
        <v>1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46</v>
      </c>
      <c r="E142" s="3" t="s">
        <v>332</v>
      </c>
      <c r="F142" s="16" t="s">
        <v>333</v>
      </c>
      <c r="G142" s="45">
        <f t="shared" si="8"/>
        <v>1</v>
      </c>
      <c r="H142" s="29">
        <v>1</v>
      </c>
      <c r="I142" s="30">
        <v>4</v>
      </c>
      <c r="J142" s="27">
        <f t="shared" si="9"/>
        <v>0</v>
      </c>
      <c r="K142" s="28">
        <f t="shared" si="10"/>
        <v>0</v>
      </c>
      <c r="L142" s="50">
        <v>0</v>
      </c>
      <c r="M142" s="2">
        <v>0</v>
      </c>
      <c r="N142" s="50">
        <v>0</v>
      </c>
      <c r="O142" s="28">
        <f t="shared" si="11"/>
        <v>0</v>
      </c>
      <c r="P142" s="43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46</v>
      </c>
      <c r="E143" s="3" t="s">
        <v>334</v>
      </c>
      <c r="F143" s="16" t="s">
        <v>335</v>
      </c>
      <c r="G143" s="45">
        <f t="shared" si="8"/>
        <v>3</v>
      </c>
      <c r="H143" s="29">
        <v>3</v>
      </c>
      <c r="I143" s="30">
        <v>1</v>
      </c>
      <c r="J143" s="27">
        <f t="shared" si="9"/>
        <v>0</v>
      </c>
      <c r="K143" s="28">
        <f t="shared" si="10"/>
        <v>0</v>
      </c>
      <c r="L143" s="50">
        <v>0</v>
      </c>
      <c r="M143" s="2">
        <v>0</v>
      </c>
      <c r="N143" s="50">
        <v>0</v>
      </c>
      <c r="O143" s="28">
        <f t="shared" si="11"/>
        <v>0</v>
      </c>
      <c r="P143" s="43">
        <v>0</v>
      </c>
      <c r="Q143" s="2">
        <v>0</v>
      </c>
      <c r="R143" s="2">
        <v>0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46</v>
      </c>
      <c r="E144" s="3" t="s">
        <v>336</v>
      </c>
      <c r="F144" s="16" t="s">
        <v>337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104</v>
      </c>
      <c r="E145" s="3" t="s">
        <v>338</v>
      </c>
      <c r="F145" s="16" t="s">
        <v>339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84</v>
      </c>
      <c r="E146" s="3" t="s">
        <v>340</v>
      </c>
      <c r="F146" s="16" t="s">
        <v>341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46</v>
      </c>
      <c r="E147" s="3" t="s">
        <v>342</v>
      </c>
      <c r="F147" s="16" t="s">
        <v>343</v>
      </c>
      <c r="G147" s="45">
        <f t="shared" si="8"/>
        <v>12</v>
      </c>
      <c r="H147" s="29">
        <v>7</v>
      </c>
      <c r="I147" s="30">
        <v>1</v>
      </c>
      <c r="J147" s="27">
        <f t="shared" si="9"/>
        <v>5</v>
      </c>
      <c r="K147" s="28">
        <f t="shared" si="10"/>
        <v>10</v>
      </c>
      <c r="L147" s="50">
        <v>0</v>
      </c>
      <c r="M147" s="2">
        <v>0</v>
      </c>
      <c r="N147" s="50">
        <v>5</v>
      </c>
      <c r="O147" s="28">
        <f t="shared" si="11"/>
        <v>10</v>
      </c>
      <c r="P147" s="43">
        <v>2</v>
      </c>
      <c r="Q147" s="2">
        <v>9</v>
      </c>
      <c r="R147" s="2">
        <v>10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46</v>
      </c>
      <c r="E148" s="3" t="s">
        <v>344</v>
      </c>
      <c r="F148" s="16" t="s">
        <v>345</v>
      </c>
      <c r="G148" s="45">
        <f t="shared" si="8"/>
        <v>7</v>
      </c>
      <c r="H148" s="29">
        <v>1</v>
      </c>
      <c r="I148" s="30">
        <v>1</v>
      </c>
      <c r="J148" s="27">
        <f t="shared" si="9"/>
        <v>6</v>
      </c>
      <c r="K148" s="28">
        <f t="shared" si="10"/>
        <v>20</v>
      </c>
      <c r="L148" s="50">
        <v>0</v>
      </c>
      <c r="M148" s="2">
        <v>0</v>
      </c>
      <c r="N148" s="50">
        <v>6</v>
      </c>
      <c r="O148" s="28">
        <f t="shared" si="11"/>
        <v>20</v>
      </c>
      <c r="P148" s="43">
        <v>4</v>
      </c>
      <c r="Q148" s="2">
        <v>12</v>
      </c>
      <c r="R148" s="2">
        <v>20</v>
      </c>
      <c r="S148" s="2">
        <v>0</v>
      </c>
    </row>
    <row r="149" spans="1:19" customFormat="1" x14ac:dyDescent="0.2">
      <c r="A149" s="2">
        <v>77900</v>
      </c>
      <c r="B149" s="3"/>
      <c r="C149" s="3"/>
      <c r="D149" s="94" t="s">
        <v>99</v>
      </c>
      <c r="E149" s="3" t="s">
        <v>346</v>
      </c>
      <c r="F149" s="16" t="s">
        <v>347</v>
      </c>
      <c r="G149" s="45">
        <f t="shared" si="8"/>
        <v>1</v>
      </c>
      <c r="H149" s="29">
        <v>0</v>
      </c>
      <c r="I149" s="30">
        <v>0</v>
      </c>
      <c r="J149" s="27">
        <f t="shared" si="9"/>
        <v>1</v>
      </c>
      <c r="K149" s="28">
        <f t="shared" si="10"/>
        <v>1</v>
      </c>
      <c r="L149" s="50">
        <v>0</v>
      </c>
      <c r="M149" s="2">
        <v>0</v>
      </c>
      <c r="N149" s="50">
        <v>1</v>
      </c>
      <c r="O149" s="28">
        <f t="shared" si="11"/>
        <v>1</v>
      </c>
      <c r="P149" s="43">
        <v>1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84</v>
      </c>
      <c r="E150" s="3" t="s">
        <v>348</v>
      </c>
      <c r="F150" s="16" t="s">
        <v>349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>
        <v>0</v>
      </c>
    </row>
    <row r="151" spans="1:19" customFormat="1" x14ac:dyDescent="0.2">
      <c r="A151" s="2">
        <v>77940</v>
      </c>
      <c r="B151" s="3"/>
      <c r="C151" s="3"/>
      <c r="D151" s="3" t="s">
        <v>350</v>
      </c>
      <c r="E151" s="3" t="s">
        <v>351</v>
      </c>
      <c r="F151" s="16" t="s">
        <v>352</v>
      </c>
      <c r="G151" s="45">
        <f t="shared" si="8"/>
        <v>1</v>
      </c>
      <c r="H151" s="29">
        <v>0</v>
      </c>
      <c r="I151" s="30">
        <v>0</v>
      </c>
      <c r="J151" s="27">
        <f t="shared" si="9"/>
        <v>1</v>
      </c>
      <c r="K151" s="28">
        <f t="shared" si="10"/>
        <v>1</v>
      </c>
      <c r="L151" s="50">
        <v>0</v>
      </c>
      <c r="M151" s="2">
        <v>0</v>
      </c>
      <c r="N151" s="50">
        <v>1</v>
      </c>
      <c r="O151" s="28">
        <f t="shared" si="11"/>
        <v>1</v>
      </c>
      <c r="P151" s="43">
        <v>1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46</v>
      </c>
      <c r="E152" s="3" t="s">
        <v>353</v>
      </c>
      <c r="F152" s="16" t="s">
        <v>354</v>
      </c>
      <c r="G152" s="45">
        <f t="shared" si="8"/>
        <v>4</v>
      </c>
      <c r="H152" s="29">
        <v>3</v>
      </c>
      <c r="I152" s="30">
        <v>1</v>
      </c>
      <c r="J152" s="27">
        <f t="shared" si="9"/>
        <v>1</v>
      </c>
      <c r="K152" s="28">
        <f t="shared" si="10"/>
        <v>1</v>
      </c>
      <c r="L152" s="50">
        <v>1</v>
      </c>
      <c r="M152" s="2">
        <v>1</v>
      </c>
      <c r="N152" s="50">
        <v>0</v>
      </c>
      <c r="O152" s="28">
        <f t="shared" si="11"/>
        <v>0</v>
      </c>
      <c r="P152" s="43">
        <v>0</v>
      </c>
      <c r="Q152" s="2">
        <v>0</v>
      </c>
      <c r="R152" s="2">
        <v>0</v>
      </c>
      <c r="S152" s="2">
        <v>0</v>
      </c>
    </row>
    <row r="153" spans="1:19" customFormat="1" hidden="1" x14ac:dyDescent="0.2">
      <c r="A153" s="2">
        <v>77980</v>
      </c>
      <c r="B153" s="3"/>
      <c r="C153" s="3"/>
      <c r="D153" s="3" t="s">
        <v>46</v>
      </c>
      <c r="E153" s="3" t="s">
        <v>355</v>
      </c>
      <c r="F153" s="16" t="s">
        <v>356</v>
      </c>
      <c r="G153" s="45">
        <f t="shared" si="8"/>
        <v>0</v>
      </c>
      <c r="H153" s="29">
        <v>0</v>
      </c>
      <c r="I153" s="30">
        <v>0</v>
      </c>
      <c r="J153" s="27">
        <f t="shared" si="9"/>
        <v>0</v>
      </c>
      <c r="K153" s="28">
        <f t="shared" si="10"/>
        <v>0</v>
      </c>
      <c r="L153" s="50">
        <v>0</v>
      </c>
      <c r="M153" s="2">
        <v>0</v>
      </c>
      <c r="N153" s="50">
        <v>0</v>
      </c>
      <c r="O153" s="28">
        <f t="shared" si="11"/>
        <v>0</v>
      </c>
      <c r="P153" s="43">
        <v>0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46</v>
      </c>
      <c r="E154" s="3" t="s">
        <v>357</v>
      </c>
      <c r="F154" s="16" t="s">
        <v>358</v>
      </c>
      <c r="G154" s="45">
        <f t="shared" si="8"/>
        <v>3</v>
      </c>
      <c r="H154" s="29">
        <v>2</v>
      </c>
      <c r="I154" s="30">
        <v>1</v>
      </c>
      <c r="J154" s="27">
        <f t="shared" si="9"/>
        <v>1</v>
      </c>
      <c r="K154" s="28">
        <f t="shared" si="10"/>
        <v>1</v>
      </c>
      <c r="L154" s="50">
        <v>0</v>
      </c>
      <c r="M154" s="2">
        <v>0</v>
      </c>
      <c r="N154" s="50">
        <v>1</v>
      </c>
      <c r="O154" s="28">
        <f t="shared" si="11"/>
        <v>1</v>
      </c>
      <c r="P154" s="43">
        <v>1</v>
      </c>
      <c r="Q154" s="2">
        <v>0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46</v>
      </c>
      <c r="E155" s="3" t="s">
        <v>359</v>
      </c>
      <c r="F155" s="16" t="s">
        <v>360</v>
      </c>
      <c r="G155" s="45">
        <f t="shared" si="8"/>
        <v>1</v>
      </c>
      <c r="H155" s="29">
        <v>1</v>
      </c>
      <c r="I155" s="30">
        <v>1</v>
      </c>
      <c r="J155" s="27">
        <f t="shared" si="9"/>
        <v>0</v>
      </c>
      <c r="K155" s="28">
        <f t="shared" si="10"/>
        <v>0</v>
      </c>
      <c r="L155" s="50">
        <v>0</v>
      </c>
      <c r="M155" s="2">
        <v>0</v>
      </c>
      <c r="N155" s="50">
        <v>0</v>
      </c>
      <c r="O155" s="28">
        <f t="shared" si="11"/>
        <v>0</v>
      </c>
      <c r="P155" s="43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46</v>
      </c>
      <c r="E156" s="3" t="s">
        <v>361</v>
      </c>
      <c r="F156" s="16" t="s">
        <v>362</v>
      </c>
      <c r="G156" s="45">
        <f t="shared" si="8"/>
        <v>8</v>
      </c>
      <c r="H156" s="29">
        <v>4</v>
      </c>
      <c r="I156" s="30">
        <v>1</v>
      </c>
      <c r="J156" s="27">
        <f t="shared" si="9"/>
        <v>4</v>
      </c>
      <c r="K156" s="28">
        <f t="shared" si="10"/>
        <v>2</v>
      </c>
      <c r="L156" s="50">
        <v>1</v>
      </c>
      <c r="M156" s="2">
        <v>2</v>
      </c>
      <c r="N156" s="50">
        <v>3</v>
      </c>
      <c r="O156" s="28">
        <f t="shared" si="11"/>
        <v>2</v>
      </c>
      <c r="P156" s="43">
        <v>2</v>
      </c>
      <c r="Q156" s="2">
        <v>0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104</v>
      </c>
      <c r="E157" s="3" t="s">
        <v>363</v>
      </c>
      <c r="F157" s="16" t="s">
        <v>364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46</v>
      </c>
      <c r="E158" s="3" t="s">
        <v>365</v>
      </c>
      <c r="F158" s="16" t="s">
        <v>366</v>
      </c>
      <c r="G158" s="45">
        <f t="shared" si="8"/>
        <v>4</v>
      </c>
      <c r="H158" s="29">
        <v>1</v>
      </c>
      <c r="I158" s="30">
        <v>1</v>
      </c>
      <c r="J158" s="27">
        <f t="shared" si="9"/>
        <v>3</v>
      </c>
      <c r="K158" s="28">
        <f t="shared" si="10"/>
        <v>3</v>
      </c>
      <c r="L158" s="50">
        <v>0</v>
      </c>
      <c r="M158" s="2">
        <v>0</v>
      </c>
      <c r="N158" s="50">
        <v>3</v>
      </c>
      <c r="O158" s="28">
        <f t="shared" si="11"/>
        <v>3</v>
      </c>
      <c r="P158" s="43">
        <v>3</v>
      </c>
      <c r="Q158" s="2">
        <v>2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46</v>
      </c>
      <c r="E159" s="3" t="s">
        <v>367</v>
      </c>
      <c r="F159" s="16" t="s">
        <v>368</v>
      </c>
      <c r="G159" s="45">
        <f t="shared" si="8"/>
        <v>3</v>
      </c>
      <c r="H159" s="29">
        <v>2</v>
      </c>
      <c r="I159" s="30">
        <v>4</v>
      </c>
      <c r="J159" s="27">
        <f t="shared" si="9"/>
        <v>1</v>
      </c>
      <c r="K159" s="28">
        <f t="shared" si="10"/>
        <v>10</v>
      </c>
      <c r="L159" s="50">
        <v>0</v>
      </c>
      <c r="M159" s="2">
        <v>0</v>
      </c>
      <c r="N159" s="50">
        <v>1</v>
      </c>
      <c r="O159" s="28">
        <f t="shared" si="11"/>
        <v>10</v>
      </c>
      <c r="P159" s="43">
        <v>10</v>
      </c>
      <c r="Q159" s="2">
        <v>0</v>
      </c>
      <c r="R159" s="2">
        <v>0</v>
      </c>
      <c r="S159" s="2">
        <v>0</v>
      </c>
    </row>
    <row r="160" spans="1:19" customFormat="1" x14ac:dyDescent="0.2">
      <c r="A160" s="2">
        <v>78260</v>
      </c>
      <c r="B160" s="3"/>
      <c r="C160" s="3"/>
      <c r="D160" s="3" t="s">
        <v>46</v>
      </c>
      <c r="E160" s="3" t="s">
        <v>369</v>
      </c>
      <c r="F160" s="16" t="s">
        <v>370</v>
      </c>
      <c r="G160" s="45">
        <f t="shared" si="8"/>
        <v>7</v>
      </c>
      <c r="H160" s="29">
        <v>1</v>
      </c>
      <c r="I160" s="30">
        <v>1</v>
      </c>
      <c r="J160" s="27">
        <f t="shared" si="9"/>
        <v>6</v>
      </c>
      <c r="K160" s="28">
        <f t="shared" si="10"/>
        <v>2</v>
      </c>
      <c r="L160" s="50">
        <v>1</v>
      </c>
      <c r="M160" s="2">
        <v>1</v>
      </c>
      <c r="N160" s="50">
        <v>5</v>
      </c>
      <c r="O160" s="28">
        <f t="shared" si="11"/>
        <v>2</v>
      </c>
      <c r="P160" s="43">
        <v>2</v>
      </c>
      <c r="Q160" s="2">
        <v>0</v>
      </c>
      <c r="R160" s="2">
        <v>1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46</v>
      </c>
      <c r="E161" s="3" t="s">
        <v>371</v>
      </c>
      <c r="F161" s="16" t="s">
        <v>372</v>
      </c>
      <c r="G161" s="45">
        <f t="shared" si="8"/>
        <v>2</v>
      </c>
      <c r="H161" s="29">
        <v>1</v>
      </c>
      <c r="I161" s="30">
        <v>1</v>
      </c>
      <c r="J161" s="27">
        <f t="shared" si="9"/>
        <v>1</v>
      </c>
      <c r="K161" s="28">
        <f t="shared" si="10"/>
        <v>1</v>
      </c>
      <c r="L161" s="50">
        <v>0</v>
      </c>
      <c r="M161" s="2">
        <v>0</v>
      </c>
      <c r="N161" s="50">
        <v>1</v>
      </c>
      <c r="O161" s="28">
        <f t="shared" si="11"/>
        <v>1</v>
      </c>
      <c r="P161" s="43">
        <v>0</v>
      </c>
      <c r="Q161" s="2">
        <v>0</v>
      </c>
      <c r="R161" s="2">
        <v>1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46</v>
      </c>
      <c r="E162" s="3" t="s">
        <v>373</v>
      </c>
      <c r="F162" s="16" t="s">
        <v>374</v>
      </c>
      <c r="G162" s="45">
        <f t="shared" si="8"/>
        <v>5</v>
      </c>
      <c r="H162" s="29">
        <v>1</v>
      </c>
      <c r="I162" s="30">
        <v>1</v>
      </c>
      <c r="J162" s="27">
        <f t="shared" si="9"/>
        <v>4</v>
      </c>
      <c r="K162" s="28">
        <f t="shared" si="10"/>
        <v>5</v>
      </c>
      <c r="L162" s="50">
        <v>0</v>
      </c>
      <c r="M162" s="2">
        <v>0</v>
      </c>
      <c r="N162" s="50">
        <v>4</v>
      </c>
      <c r="O162" s="28">
        <f t="shared" si="11"/>
        <v>5</v>
      </c>
      <c r="P162" s="43">
        <v>1</v>
      </c>
      <c r="Q162" s="2">
        <v>5</v>
      </c>
      <c r="R162" s="2">
        <v>1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46</v>
      </c>
      <c r="E163" s="3" t="s">
        <v>375</v>
      </c>
      <c r="F163" s="16" t="s">
        <v>376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2">
        <v>0</v>
      </c>
      <c r="N163" s="50">
        <v>0</v>
      </c>
      <c r="O163" s="28">
        <f t="shared" si="11"/>
        <v>0</v>
      </c>
      <c r="P163" s="43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46</v>
      </c>
      <c r="E164" s="3" t="s">
        <v>377</v>
      </c>
      <c r="F164" s="16" t="s">
        <v>378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46</v>
      </c>
      <c r="E165" s="3" t="s">
        <v>379</v>
      </c>
      <c r="F165" s="16" t="s">
        <v>380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0">
        <v>78340.5</v>
      </c>
      <c r="B166" s="3" t="s">
        <v>381</v>
      </c>
      <c r="C166" s="3" t="s">
        <v>381</v>
      </c>
      <c r="D166" s="3"/>
      <c r="E166" s="3" t="s">
        <v>382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46</v>
      </c>
      <c r="E167" s="3" t="s">
        <v>383</v>
      </c>
      <c r="F167" s="16" t="s">
        <v>384</v>
      </c>
      <c r="G167" s="45">
        <f t="shared" si="8"/>
        <v>10</v>
      </c>
      <c r="H167" s="29">
        <v>1</v>
      </c>
      <c r="I167" s="30">
        <v>1</v>
      </c>
      <c r="J167" s="27">
        <f t="shared" si="9"/>
        <v>9</v>
      </c>
      <c r="K167" s="28">
        <f t="shared" si="10"/>
        <v>4</v>
      </c>
      <c r="L167" s="50">
        <v>0</v>
      </c>
      <c r="M167" s="2">
        <v>0</v>
      </c>
      <c r="N167" s="50">
        <v>9</v>
      </c>
      <c r="O167" s="28">
        <f t="shared" si="11"/>
        <v>4</v>
      </c>
      <c r="P167" s="43">
        <v>4</v>
      </c>
      <c r="Q167" s="2">
        <v>2</v>
      </c>
      <c r="R167" s="2">
        <v>2</v>
      </c>
      <c r="S167" s="2">
        <v>0</v>
      </c>
    </row>
    <row r="168" spans="1:19" customFormat="1" x14ac:dyDescent="0.2">
      <c r="A168" s="2">
        <v>78390</v>
      </c>
      <c r="B168" s="3"/>
      <c r="C168" s="3"/>
      <c r="D168" s="3" t="s">
        <v>46</v>
      </c>
      <c r="E168" s="3" t="s">
        <v>385</v>
      </c>
      <c r="F168" s="16" t="s">
        <v>386</v>
      </c>
      <c r="G168" s="45">
        <f t="shared" si="8"/>
        <v>3</v>
      </c>
      <c r="H168" s="95">
        <v>1</v>
      </c>
      <c r="I168" s="96">
        <v>1</v>
      </c>
      <c r="J168" s="27">
        <f t="shared" si="9"/>
        <v>2</v>
      </c>
      <c r="K168" s="28">
        <f t="shared" si="10"/>
        <v>1</v>
      </c>
      <c r="L168" s="50">
        <v>0</v>
      </c>
      <c r="M168" s="2">
        <v>0</v>
      </c>
      <c r="N168" s="50">
        <v>2</v>
      </c>
      <c r="O168" s="28">
        <f t="shared" si="11"/>
        <v>1</v>
      </c>
      <c r="P168" s="43">
        <v>1</v>
      </c>
      <c r="Q168" s="2">
        <v>0</v>
      </c>
      <c r="R168" s="2">
        <v>0</v>
      </c>
      <c r="S168" s="2">
        <v>0</v>
      </c>
    </row>
    <row r="169" spans="1:19" customFormat="1" hidden="1" x14ac:dyDescent="0.2">
      <c r="A169" s="2">
        <v>78440</v>
      </c>
      <c r="B169" s="3"/>
      <c r="C169" s="3"/>
      <c r="D169" s="3" t="s">
        <v>46</v>
      </c>
      <c r="E169" s="3" t="s">
        <v>387</v>
      </c>
      <c r="F169" s="16" t="s">
        <v>388</v>
      </c>
      <c r="G169" s="45">
        <f t="shared" si="8"/>
        <v>0</v>
      </c>
      <c r="H169" s="29">
        <v>0</v>
      </c>
      <c r="I169" s="30">
        <v>0</v>
      </c>
      <c r="J169" s="27">
        <f t="shared" si="9"/>
        <v>0</v>
      </c>
      <c r="K169" s="28">
        <f t="shared" si="10"/>
        <v>0</v>
      </c>
      <c r="L169" s="50">
        <v>0</v>
      </c>
      <c r="M169" s="2">
        <v>0</v>
      </c>
      <c r="N169" s="50">
        <v>0</v>
      </c>
      <c r="O169" s="28">
        <f t="shared" si="11"/>
        <v>0</v>
      </c>
      <c r="P169" s="43">
        <v>0</v>
      </c>
      <c r="Q169" s="2">
        <v>0</v>
      </c>
      <c r="R169" s="2">
        <v>0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84</v>
      </c>
      <c r="E170" s="3" t="s">
        <v>389</v>
      </c>
      <c r="F170" s="16" t="s">
        <v>390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53</v>
      </c>
      <c r="C171" s="3" t="s">
        <v>53</v>
      </c>
      <c r="D171" s="3"/>
      <c r="E171" s="3" t="s">
        <v>391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53</v>
      </c>
      <c r="C172" s="3" t="s">
        <v>53</v>
      </c>
      <c r="D172" s="3"/>
      <c r="E172" s="3" t="s">
        <v>392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46</v>
      </c>
      <c r="E173" s="3" t="s">
        <v>393</v>
      </c>
      <c r="F173" s="16" t="s">
        <v>394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2">
        <v>0</v>
      </c>
      <c r="N173" s="50">
        <v>0</v>
      </c>
      <c r="O173" s="28">
        <f t="shared" si="11"/>
        <v>0</v>
      </c>
      <c r="P173" s="43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395</v>
      </c>
      <c r="F174" s="16" t="s">
        <v>396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397</v>
      </c>
      <c r="F175" s="16" t="s">
        <v>398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399</v>
      </c>
      <c r="F176" s="16" t="s">
        <v>400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53</v>
      </c>
      <c r="C177" s="3" t="s">
        <v>53</v>
      </c>
      <c r="D177" s="3"/>
      <c r="E177" s="3" t="s">
        <v>401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53</v>
      </c>
      <c r="C178" s="3" t="s">
        <v>53</v>
      </c>
      <c r="D178" s="3"/>
      <c r="E178" s="3" t="s">
        <v>402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46</v>
      </c>
      <c r="E179" s="3" t="s">
        <v>403</v>
      </c>
      <c r="F179" s="16" t="s">
        <v>404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84</v>
      </c>
      <c r="E180" s="3" t="s">
        <v>405</v>
      </c>
      <c r="F180" s="16" t="s">
        <v>406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53</v>
      </c>
      <c r="C181" s="3" t="s">
        <v>53</v>
      </c>
      <c r="D181" s="3"/>
      <c r="E181" s="3" t="s">
        <v>407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53</v>
      </c>
      <c r="C182" s="3" t="s">
        <v>53</v>
      </c>
      <c r="D182" s="3"/>
      <c r="E182" s="3" t="s">
        <v>408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53</v>
      </c>
      <c r="C183" s="3" t="s">
        <v>53</v>
      </c>
      <c r="D183" s="3"/>
      <c r="E183" s="3" t="s">
        <v>409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46</v>
      </c>
      <c r="E184" s="3" t="s">
        <v>410</v>
      </c>
      <c r="F184" s="16" t="s">
        <v>411</v>
      </c>
      <c r="G184" s="45">
        <f t="shared" si="8"/>
        <v>10</v>
      </c>
      <c r="H184" s="29">
        <v>6</v>
      </c>
      <c r="I184" s="30">
        <v>5</v>
      </c>
      <c r="J184" s="27">
        <f t="shared" si="9"/>
        <v>4</v>
      </c>
      <c r="K184" s="28">
        <f t="shared" si="10"/>
        <v>5</v>
      </c>
      <c r="L184" s="50">
        <v>3</v>
      </c>
      <c r="M184" s="2">
        <v>5</v>
      </c>
      <c r="N184" s="50">
        <v>1</v>
      </c>
      <c r="O184" s="28">
        <f t="shared" si="11"/>
        <v>1</v>
      </c>
      <c r="P184" s="43">
        <v>1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53</v>
      </c>
      <c r="C185" s="3" t="s">
        <v>53</v>
      </c>
      <c r="D185" s="3"/>
      <c r="E185" s="3" t="s">
        <v>412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84</v>
      </c>
      <c r="E186" s="3" t="s">
        <v>413</v>
      </c>
      <c r="F186" s="16" t="s">
        <v>414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84</v>
      </c>
      <c r="E187" s="3" t="s">
        <v>415</v>
      </c>
      <c r="F187" s="16" t="s">
        <v>416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46</v>
      </c>
      <c r="E188" s="3" t="s">
        <v>417</v>
      </c>
      <c r="F188" s="16" t="s">
        <v>418</v>
      </c>
      <c r="G188" s="45">
        <f t="shared" si="8"/>
        <v>7</v>
      </c>
      <c r="H188" s="29">
        <v>2</v>
      </c>
      <c r="I188" s="30">
        <v>1</v>
      </c>
      <c r="J188" s="27">
        <f t="shared" si="9"/>
        <v>5</v>
      </c>
      <c r="K188" s="28">
        <f t="shared" si="10"/>
        <v>5</v>
      </c>
      <c r="L188" s="50">
        <v>1</v>
      </c>
      <c r="M188" s="2">
        <v>1</v>
      </c>
      <c r="N188" s="50">
        <v>4</v>
      </c>
      <c r="O188" s="28">
        <f t="shared" si="11"/>
        <v>5</v>
      </c>
      <c r="P188" s="43">
        <v>4</v>
      </c>
      <c r="Q188" s="2">
        <v>1</v>
      </c>
      <c r="R188" s="2">
        <v>5</v>
      </c>
      <c r="S188" s="2">
        <v>0</v>
      </c>
    </row>
    <row r="189" spans="1:19" hidden="1" x14ac:dyDescent="0.2">
      <c r="A189" s="2">
        <v>79540</v>
      </c>
      <c r="B189" s="3"/>
      <c r="C189" s="3"/>
      <c r="D189" s="3" t="s">
        <v>46</v>
      </c>
      <c r="E189" s="3" t="s">
        <v>419</v>
      </c>
      <c r="F189" s="16" t="s">
        <v>420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84</v>
      </c>
      <c r="E190" s="3" t="s">
        <v>421</v>
      </c>
      <c r="F190" s="16" t="s">
        <v>422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423</v>
      </c>
      <c r="F191" s="16" t="s">
        <v>424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46</v>
      </c>
      <c r="E192" s="3" t="s">
        <v>425</v>
      </c>
      <c r="F192" s="16" t="s">
        <v>426</v>
      </c>
      <c r="G192" s="45">
        <f t="shared" si="8"/>
        <v>1</v>
      </c>
      <c r="H192" s="29">
        <v>1</v>
      </c>
      <c r="I192" s="30">
        <v>1</v>
      </c>
      <c r="J192" s="27">
        <f t="shared" si="9"/>
        <v>0</v>
      </c>
      <c r="K192" s="28">
        <f t="shared" si="10"/>
        <v>0</v>
      </c>
      <c r="L192" s="50">
        <v>0</v>
      </c>
      <c r="M192" s="2">
        <v>0</v>
      </c>
      <c r="N192" s="50">
        <v>0</v>
      </c>
      <c r="O192" s="28">
        <f t="shared" si="11"/>
        <v>0</v>
      </c>
      <c r="P192" s="43">
        <v>0</v>
      </c>
      <c r="Q192" s="2">
        <v>0</v>
      </c>
      <c r="R192" s="2">
        <v>0</v>
      </c>
      <c r="S192" s="2">
        <v>0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427</v>
      </c>
      <c r="F193" s="16" t="s">
        <v>428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2">
        <v>0</v>
      </c>
      <c r="N193" s="50">
        <v>0</v>
      </c>
      <c r="O193" s="28">
        <f t="shared" si="11"/>
        <v>0</v>
      </c>
      <c r="P193" s="43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429</v>
      </c>
      <c r="F194" s="16" t="s">
        <v>430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46</v>
      </c>
      <c r="E195" s="3" t="s">
        <v>431</v>
      </c>
      <c r="F195" s="16" t="s">
        <v>432</v>
      </c>
      <c r="G195" s="45">
        <f t="shared" si="12"/>
        <v>3</v>
      </c>
      <c r="H195" s="29">
        <v>1</v>
      </c>
      <c r="I195" s="30">
        <v>1</v>
      </c>
      <c r="J195" s="27">
        <f t="shared" si="13"/>
        <v>2</v>
      </c>
      <c r="K195" s="28">
        <f t="shared" si="14"/>
        <v>1</v>
      </c>
      <c r="L195" s="50">
        <v>0</v>
      </c>
      <c r="M195" s="2">
        <v>0</v>
      </c>
      <c r="N195" s="50">
        <v>2</v>
      </c>
      <c r="O195" s="28">
        <f t="shared" si="15"/>
        <v>1</v>
      </c>
      <c r="P195" s="43">
        <v>1</v>
      </c>
      <c r="Q195" s="2">
        <v>0</v>
      </c>
      <c r="R195" s="2">
        <v>1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84</v>
      </c>
      <c r="E196" s="3" t="s">
        <v>433</v>
      </c>
      <c r="F196" s="16" t="s">
        <v>434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0">
        <v>79820.5</v>
      </c>
      <c r="B197" s="3" t="s">
        <v>435</v>
      </c>
      <c r="C197" s="3" t="s">
        <v>435</v>
      </c>
      <c r="D197" s="39" t="s">
        <v>84</v>
      </c>
      <c r="E197" s="3" t="s">
        <v>436</v>
      </c>
      <c r="F197" s="16" t="s">
        <v>437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99</v>
      </c>
      <c r="E198" s="3" t="s">
        <v>438</v>
      </c>
      <c r="F198" s="16" t="s">
        <v>439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440</v>
      </c>
      <c r="F199" s="16" t="s">
        <v>441</v>
      </c>
      <c r="G199" s="45">
        <f t="shared" si="12"/>
        <v>1</v>
      </c>
      <c r="H199" s="29">
        <v>1</v>
      </c>
      <c r="I199" s="30">
        <v>4</v>
      </c>
      <c r="J199" s="27">
        <f t="shared" si="13"/>
        <v>0</v>
      </c>
      <c r="K199" s="28">
        <f t="shared" si="14"/>
        <v>0</v>
      </c>
      <c r="L199" s="50">
        <v>0</v>
      </c>
      <c r="M199" s="2">
        <v>0</v>
      </c>
      <c r="N199" s="50">
        <v>0</v>
      </c>
      <c r="O199" s="28">
        <f t="shared" si="15"/>
        <v>0</v>
      </c>
      <c r="P199" s="43">
        <v>0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46</v>
      </c>
      <c r="E200" s="3" t="s">
        <v>442</v>
      </c>
      <c r="F200" s="16" t="s">
        <v>443</v>
      </c>
      <c r="G200" s="45">
        <f t="shared" si="12"/>
        <v>4</v>
      </c>
      <c r="H200" s="29">
        <v>3</v>
      </c>
      <c r="I200" s="30">
        <v>1</v>
      </c>
      <c r="J200" s="27">
        <f t="shared" si="13"/>
        <v>1</v>
      </c>
      <c r="K200" s="28">
        <f t="shared" si="14"/>
        <v>2</v>
      </c>
      <c r="L200" s="50">
        <v>0</v>
      </c>
      <c r="M200" s="2">
        <v>0</v>
      </c>
      <c r="N200" s="50">
        <v>1</v>
      </c>
      <c r="O200" s="28">
        <f t="shared" si="15"/>
        <v>2</v>
      </c>
      <c r="P200" s="43">
        <v>2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46</v>
      </c>
      <c r="E201" s="3" t="s">
        <v>444</v>
      </c>
      <c r="F201" s="16" t="s">
        <v>445</v>
      </c>
      <c r="G201" s="45">
        <f t="shared" si="12"/>
        <v>1</v>
      </c>
      <c r="H201" s="29">
        <v>1</v>
      </c>
      <c r="I201" s="30">
        <v>1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46</v>
      </c>
      <c r="E202" s="3" t="s">
        <v>446</v>
      </c>
      <c r="F202" s="16" t="s">
        <v>447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0">
        <v>80030.5</v>
      </c>
      <c r="B203" s="3" t="s">
        <v>381</v>
      </c>
      <c r="C203" s="3" t="s">
        <v>381</v>
      </c>
      <c r="D203" s="3"/>
      <c r="E203" s="3" t="s">
        <v>448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84</v>
      </c>
      <c r="E204" s="3" t="s">
        <v>449</v>
      </c>
      <c r="F204" s="16" t="s">
        <v>450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53</v>
      </c>
      <c r="C205" s="3" t="s">
        <v>53</v>
      </c>
      <c r="D205" s="3"/>
      <c r="E205" s="3" t="s">
        <v>451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46</v>
      </c>
      <c r="E206" s="3" t="s">
        <v>452</v>
      </c>
      <c r="F206" s="16" t="s">
        <v>453</v>
      </c>
      <c r="G206" s="45">
        <f t="shared" si="12"/>
        <v>1</v>
      </c>
      <c r="H206" s="29">
        <v>1</v>
      </c>
      <c r="I206" s="30">
        <v>1</v>
      </c>
      <c r="J206" s="27">
        <f t="shared" si="13"/>
        <v>0</v>
      </c>
      <c r="K206" s="28">
        <f t="shared" si="14"/>
        <v>0</v>
      </c>
      <c r="L206" s="50">
        <v>0</v>
      </c>
      <c r="M206" s="2">
        <v>0</v>
      </c>
      <c r="N206" s="50">
        <v>0</v>
      </c>
      <c r="O206" s="28">
        <f t="shared" si="15"/>
        <v>0</v>
      </c>
      <c r="P206" s="43">
        <v>0</v>
      </c>
      <c r="Q206" s="2">
        <v>0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454</v>
      </c>
      <c r="F207" s="16" t="s">
        <v>455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113</v>
      </c>
      <c r="C208" s="3" t="s">
        <v>113</v>
      </c>
      <c r="D208" s="3" t="s">
        <v>114</v>
      </c>
      <c r="E208" s="3" t="s">
        <v>456</v>
      </c>
      <c r="F208" s="16" t="s">
        <v>457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84</v>
      </c>
      <c r="E209" s="3" t="s">
        <v>458</v>
      </c>
      <c r="F209" s="16" t="s">
        <v>459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460</v>
      </c>
      <c r="F210" s="16" t="s">
        <v>461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104</v>
      </c>
      <c r="E211" s="3" t="s">
        <v>462</v>
      </c>
      <c r="F211" s="16" t="s">
        <v>463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46</v>
      </c>
      <c r="E212" s="3" t="s">
        <v>464</v>
      </c>
      <c r="F212" s="16" t="s">
        <v>465</v>
      </c>
      <c r="G212" s="45">
        <f t="shared" si="12"/>
        <v>7</v>
      </c>
      <c r="H212" s="29">
        <v>0</v>
      </c>
      <c r="I212" s="30">
        <v>0</v>
      </c>
      <c r="J212" s="27">
        <f t="shared" si="13"/>
        <v>7</v>
      </c>
      <c r="K212" s="28">
        <f t="shared" si="14"/>
        <v>6</v>
      </c>
      <c r="L212" s="50">
        <v>0</v>
      </c>
      <c r="M212" s="2">
        <v>0</v>
      </c>
      <c r="N212" s="50">
        <v>7</v>
      </c>
      <c r="O212" s="28">
        <f t="shared" si="15"/>
        <v>6</v>
      </c>
      <c r="P212" s="43">
        <v>3</v>
      </c>
      <c r="Q212" s="2">
        <v>6</v>
      </c>
      <c r="R212" s="2">
        <v>2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46</v>
      </c>
      <c r="E213" s="3" t="s">
        <v>466</v>
      </c>
      <c r="F213" s="16" t="s">
        <v>467</v>
      </c>
      <c r="G213" s="45">
        <f t="shared" si="12"/>
        <v>10</v>
      </c>
      <c r="H213" s="29">
        <v>2</v>
      </c>
      <c r="I213" s="30">
        <v>1</v>
      </c>
      <c r="J213" s="27">
        <f t="shared" si="13"/>
        <v>8</v>
      </c>
      <c r="K213" s="28">
        <f t="shared" si="14"/>
        <v>10</v>
      </c>
      <c r="L213" s="50">
        <v>0</v>
      </c>
      <c r="M213" s="2">
        <v>0</v>
      </c>
      <c r="N213" s="50">
        <v>8</v>
      </c>
      <c r="O213" s="28">
        <f t="shared" si="15"/>
        <v>10</v>
      </c>
      <c r="P213" s="43">
        <v>10</v>
      </c>
      <c r="Q213" s="2">
        <v>10</v>
      </c>
      <c r="R213" s="2">
        <v>10</v>
      </c>
      <c r="S213" s="2">
        <v>0</v>
      </c>
    </row>
    <row r="214" spans="1:19" customFormat="1" hidden="1" x14ac:dyDescent="0.2">
      <c r="A214" s="2">
        <v>80270</v>
      </c>
      <c r="B214" s="3" t="s">
        <v>468</v>
      </c>
      <c r="C214" s="3" t="s">
        <v>468</v>
      </c>
      <c r="D214" s="3"/>
      <c r="E214" s="3" t="s">
        <v>469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46</v>
      </c>
      <c r="E215" s="3" t="s">
        <v>470</v>
      </c>
      <c r="F215" s="16" t="s">
        <v>471</v>
      </c>
      <c r="G215" s="45">
        <f t="shared" si="12"/>
        <v>2</v>
      </c>
      <c r="H215" s="29">
        <v>2</v>
      </c>
      <c r="I215" s="30">
        <v>1</v>
      </c>
      <c r="J215" s="27">
        <f t="shared" si="13"/>
        <v>0</v>
      </c>
      <c r="K215" s="28">
        <f t="shared" si="14"/>
        <v>0</v>
      </c>
      <c r="L215" s="50">
        <v>0</v>
      </c>
      <c r="M215" s="2">
        <v>0</v>
      </c>
      <c r="N215" s="50">
        <v>0</v>
      </c>
      <c r="O215" s="28">
        <f t="shared" si="15"/>
        <v>0</v>
      </c>
      <c r="P215" s="43">
        <v>0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46</v>
      </c>
      <c r="E216" s="3" t="s">
        <v>472</v>
      </c>
      <c r="F216" s="16" t="s">
        <v>473</v>
      </c>
      <c r="G216" s="45">
        <f t="shared" si="12"/>
        <v>12</v>
      </c>
      <c r="H216" s="29">
        <v>5</v>
      </c>
      <c r="I216" s="30">
        <v>4</v>
      </c>
      <c r="J216" s="27">
        <f t="shared" si="13"/>
        <v>7</v>
      </c>
      <c r="K216" s="28">
        <f t="shared" si="14"/>
        <v>10</v>
      </c>
      <c r="L216" s="50">
        <v>2</v>
      </c>
      <c r="M216" s="2">
        <v>1</v>
      </c>
      <c r="N216" s="50">
        <v>5</v>
      </c>
      <c r="O216" s="28">
        <f t="shared" si="15"/>
        <v>10</v>
      </c>
      <c r="P216" s="43">
        <v>10</v>
      </c>
      <c r="Q216" s="2">
        <v>0</v>
      </c>
      <c r="R216" s="2">
        <v>0</v>
      </c>
      <c r="S216" s="2">
        <v>0</v>
      </c>
    </row>
    <row r="217" spans="1:19" x14ac:dyDescent="0.2">
      <c r="A217" s="2">
        <v>80390</v>
      </c>
      <c r="B217" s="3"/>
      <c r="C217" s="3"/>
      <c r="D217" s="94" t="s">
        <v>99</v>
      </c>
      <c r="E217" s="3" t="s">
        <v>474</v>
      </c>
      <c r="F217" s="16" t="s">
        <v>475</v>
      </c>
      <c r="G217" s="45">
        <f t="shared" si="12"/>
        <v>2</v>
      </c>
      <c r="H217" s="29">
        <v>1</v>
      </c>
      <c r="I217" s="30">
        <v>2</v>
      </c>
      <c r="J217" s="27">
        <f t="shared" si="13"/>
        <v>1</v>
      </c>
      <c r="K217" s="28">
        <f t="shared" si="14"/>
        <v>1</v>
      </c>
      <c r="L217" s="50">
        <v>0</v>
      </c>
      <c r="M217" s="2">
        <v>0</v>
      </c>
      <c r="N217" s="50">
        <v>1</v>
      </c>
      <c r="O217" s="28">
        <f t="shared" si="15"/>
        <v>1</v>
      </c>
      <c r="P217" s="43">
        <v>1</v>
      </c>
      <c r="Q217" s="2">
        <v>0</v>
      </c>
      <c r="R217" s="2">
        <v>0</v>
      </c>
      <c r="S217" s="2">
        <v>0</v>
      </c>
    </row>
    <row r="218" spans="1:19" customFormat="1" x14ac:dyDescent="0.2">
      <c r="A218" s="2">
        <v>80400</v>
      </c>
      <c r="B218" s="3"/>
      <c r="C218" s="3"/>
      <c r="D218" s="94" t="s">
        <v>99</v>
      </c>
      <c r="E218" s="3" t="s">
        <v>476</v>
      </c>
      <c r="F218" s="16" t="s">
        <v>477</v>
      </c>
      <c r="G218" s="45">
        <f t="shared" si="12"/>
        <v>1</v>
      </c>
      <c r="H218" s="29">
        <v>1</v>
      </c>
      <c r="I218" s="30">
        <v>1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99</v>
      </c>
      <c r="E219" s="3" t="s">
        <v>478</v>
      </c>
      <c r="F219" s="16" t="s">
        <v>479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46</v>
      </c>
      <c r="E220" s="3" t="s">
        <v>480</v>
      </c>
      <c r="F220" s="16" t="s">
        <v>481</v>
      </c>
      <c r="G220" s="45">
        <f t="shared" si="12"/>
        <v>1</v>
      </c>
      <c r="H220" s="29">
        <v>1</v>
      </c>
      <c r="I220" s="30">
        <v>1</v>
      </c>
      <c r="J220" s="27">
        <f t="shared" si="13"/>
        <v>0</v>
      </c>
      <c r="K220" s="28">
        <f t="shared" si="14"/>
        <v>0</v>
      </c>
      <c r="L220" s="50">
        <v>0</v>
      </c>
      <c r="M220" s="2">
        <v>0</v>
      </c>
      <c r="N220" s="50">
        <v>0</v>
      </c>
      <c r="O220" s="28">
        <f t="shared" si="15"/>
        <v>0</v>
      </c>
      <c r="P220" s="43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99</v>
      </c>
      <c r="E221" s="3" t="s">
        <v>482</v>
      </c>
      <c r="F221" s="16" t="s">
        <v>483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46</v>
      </c>
      <c r="E222" s="3" t="s">
        <v>484</v>
      </c>
      <c r="F222" s="16" t="s">
        <v>485</v>
      </c>
      <c r="G222" s="45">
        <f t="shared" si="12"/>
        <v>6</v>
      </c>
      <c r="H222" s="29">
        <v>2</v>
      </c>
      <c r="I222" s="30">
        <v>4</v>
      </c>
      <c r="J222" s="27">
        <f t="shared" si="13"/>
        <v>4</v>
      </c>
      <c r="K222" s="28">
        <f t="shared" si="14"/>
        <v>2</v>
      </c>
      <c r="L222" s="50">
        <v>0</v>
      </c>
      <c r="M222" s="2">
        <v>0</v>
      </c>
      <c r="N222" s="50">
        <v>4</v>
      </c>
      <c r="O222" s="28">
        <f t="shared" si="15"/>
        <v>2</v>
      </c>
      <c r="P222" s="43">
        <v>2</v>
      </c>
      <c r="Q222" s="2">
        <v>0</v>
      </c>
      <c r="R222" s="2">
        <v>0</v>
      </c>
      <c r="S222" s="2">
        <v>0</v>
      </c>
    </row>
    <row r="223" spans="1:19" customFormat="1" hidden="1" x14ac:dyDescent="0.2">
      <c r="A223" s="2">
        <v>80480</v>
      </c>
      <c r="B223" s="3" t="s">
        <v>53</v>
      </c>
      <c r="C223" s="3" t="s">
        <v>53</v>
      </c>
      <c r="D223" s="3"/>
      <c r="E223" s="3" t="s">
        <v>486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216</v>
      </c>
      <c r="E224" s="3" t="s">
        <v>487</v>
      </c>
      <c r="F224" s="16" t="s">
        <v>488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489</v>
      </c>
      <c r="F225" s="16" t="s">
        <v>490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46</v>
      </c>
      <c r="E226" s="3" t="s">
        <v>491</v>
      </c>
      <c r="F226" s="16" t="s">
        <v>492</v>
      </c>
      <c r="G226" s="45">
        <f t="shared" si="12"/>
        <v>0</v>
      </c>
      <c r="H226" s="29">
        <v>0</v>
      </c>
      <c r="I226" s="30">
        <v>0</v>
      </c>
      <c r="J226" s="27">
        <f t="shared" si="13"/>
        <v>0</v>
      </c>
      <c r="K226" s="28">
        <f t="shared" si="14"/>
        <v>0</v>
      </c>
      <c r="L226" s="50">
        <v>0</v>
      </c>
      <c r="M226" s="2">
        <v>0</v>
      </c>
      <c r="N226" s="50">
        <v>0</v>
      </c>
      <c r="O226" s="28">
        <f t="shared" si="15"/>
        <v>0</v>
      </c>
      <c r="P226" s="43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46</v>
      </c>
      <c r="E227" s="3" t="s">
        <v>493</v>
      </c>
      <c r="F227" s="16" t="s">
        <v>494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2">
        <v>0</v>
      </c>
      <c r="N227" s="50">
        <v>0</v>
      </c>
      <c r="O227" s="28">
        <f t="shared" si="15"/>
        <v>0</v>
      </c>
      <c r="P227" s="43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53</v>
      </c>
      <c r="C228" s="3" t="s">
        <v>53</v>
      </c>
      <c r="D228" s="3"/>
      <c r="E228" s="3" t="s">
        <v>495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113</v>
      </c>
      <c r="C229" s="3" t="s">
        <v>113</v>
      </c>
      <c r="D229" s="3" t="s">
        <v>1</v>
      </c>
      <c r="E229" s="3" t="s">
        <v>496</v>
      </c>
      <c r="F229" s="16" t="s">
        <v>497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46</v>
      </c>
      <c r="E230" s="3" t="s">
        <v>498</v>
      </c>
      <c r="F230" s="16" t="s">
        <v>499</v>
      </c>
      <c r="G230" s="45">
        <f t="shared" si="12"/>
        <v>3</v>
      </c>
      <c r="H230" s="95">
        <v>1</v>
      </c>
      <c r="I230" s="96">
        <v>1</v>
      </c>
      <c r="J230" s="27">
        <f t="shared" si="13"/>
        <v>2</v>
      </c>
      <c r="K230" s="28">
        <f t="shared" si="14"/>
        <v>4</v>
      </c>
      <c r="L230" s="50">
        <v>1</v>
      </c>
      <c r="M230" s="2">
        <v>1</v>
      </c>
      <c r="N230" s="50">
        <v>1</v>
      </c>
      <c r="O230" s="28">
        <f t="shared" si="15"/>
        <v>4</v>
      </c>
      <c r="P230" s="43">
        <v>4</v>
      </c>
      <c r="Q230" s="2">
        <v>0</v>
      </c>
      <c r="R230" s="2">
        <v>0</v>
      </c>
      <c r="S230" s="2">
        <v>0</v>
      </c>
    </row>
    <row r="231" spans="1:19" customFormat="1" x14ac:dyDescent="0.2">
      <c r="A231" s="2">
        <v>80670</v>
      </c>
      <c r="B231" s="3"/>
      <c r="C231" s="3"/>
      <c r="D231" s="3" t="s">
        <v>46</v>
      </c>
      <c r="E231" s="3" t="s">
        <v>500</v>
      </c>
      <c r="F231" s="16" t="s">
        <v>501</v>
      </c>
      <c r="G231" s="45">
        <f t="shared" si="12"/>
        <v>1</v>
      </c>
      <c r="H231" s="29">
        <v>1</v>
      </c>
      <c r="I231" s="30">
        <v>1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>
        <v>0</v>
      </c>
    </row>
    <row r="232" spans="1:19" hidden="1" x14ac:dyDescent="0.2">
      <c r="A232" s="2">
        <v>80690</v>
      </c>
      <c r="B232" s="3"/>
      <c r="C232" s="3"/>
      <c r="D232" s="3" t="s">
        <v>46</v>
      </c>
      <c r="E232" s="3" t="s">
        <v>502</v>
      </c>
      <c r="F232" s="16" t="s">
        <v>503</v>
      </c>
      <c r="G232" s="45">
        <f t="shared" si="12"/>
        <v>0</v>
      </c>
      <c r="H232" s="29">
        <v>0</v>
      </c>
      <c r="I232" s="30">
        <v>0</v>
      </c>
      <c r="J232" s="27">
        <f t="shared" si="13"/>
        <v>0</v>
      </c>
      <c r="K232" s="28">
        <f t="shared" si="14"/>
        <v>0</v>
      </c>
      <c r="L232" s="50">
        <v>0</v>
      </c>
      <c r="M232" s="2">
        <v>0</v>
      </c>
      <c r="N232" s="50">
        <v>0</v>
      </c>
      <c r="O232" s="28">
        <f t="shared" si="15"/>
        <v>0</v>
      </c>
      <c r="P232" s="43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46</v>
      </c>
      <c r="E233" s="3" t="s">
        <v>504</v>
      </c>
      <c r="F233" s="16" t="s">
        <v>505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506</v>
      </c>
      <c r="F234" s="16" t="s">
        <v>507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53</v>
      </c>
      <c r="C235" s="3" t="s">
        <v>53</v>
      </c>
      <c r="D235" s="3"/>
      <c r="E235" s="3" t="s">
        <v>508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104</v>
      </c>
      <c r="E236" s="3" t="s">
        <v>509</v>
      </c>
      <c r="F236" s="16" t="s">
        <v>510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99</v>
      </c>
      <c r="E237" s="3" t="s">
        <v>511</v>
      </c>
      <c r="F237" s="16" t="s">
        <v>512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513</v>
      </c>
      <c r="F238" s="16" t="s">
        <v>514</v>
      </c>
      <c r="G238" s="45">
        <f t="shared" si="12"/>
        <v>1</v>
      </c>
      <c r="H238" s="29">
        <v>0</v>
      </c>
      <c r="I238" s="30">
        <v>0</v>
      </c>
      <c r="J238" s="27">
        <f t="shared" si="13"/>
        <v>1</v>
      </c>
      <c r="K238" s="28">
        <f t="shared" si="14"/>
        <v>1</v>
      </c>
      <c r="L238" s="50">
        <v>1</v>
      </c>
      <c r="M238" s="2">
        <v>1</v>
      </c>
      <c r="N238" s="50">
        <v>0</v>
      </c>
      <c r="O238" s="28">
        <f t="shared" si="15"/>
        <v>0</v>
      </c>
      <c r="P238" s="43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99</v>
      </c>
      <c r="E239" s="3" t="s">
        <v>515</v>
      </c>
      <c r="F239" s="16" t="s">
        <v>516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53</v>
      </c>
      <c r="C240" s="3" t="s">
        <v>53</v>
      </c>
      <c r="D240" s="3"/>
      <c r="E240" s="3" t="s">
        <v>517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>
        <v>0</v>
      </c>
    </row>
    <row r="241" spans="1:19" customFormat="1" hidden="1" x14ac:dyDescent="0.2">
      <c r="A241" s="2">
        <v>81040</v>
      </c>
      <c r="B241" s="3"/>
      <c r="C241" s="3"/>
      <c r="D241" s="3" t="s">
        <v>46</v>
      </c>
      <c r="E241" s="3" t="s">
        <v>518</v>
      </c>
      <c r="F241" s="16" t="s">
        <v>519</v>
      </c>
      <c r="G241" s="45">
        <f t="shared" si="12"/>
        <v>0</v>
      </c>
      <c r="H241" s="29">
        <v>0</v>
      </c>
      <c r="I241" s="30">
        <v>0</v>
      </c>
      <c r="J241" s="27">
        <f t="shared" si="13"/>
        <v>0</v>
      </c>
      <c r="K241" s="28">
        <f t="shared" si="14"/>
        <v>0</v>
      </c>
      <c r="L241" s="50">
        <v>0</v>
      </c>
      <c r="M241" s="2">
        <v>0</v>
      </c>
      <c r="N241" s="50">
        <v>0</v>
      </c>
      <c r="O241" s="28">
        <f t="shared" si="15"/>
        <v>0</v>
      </c>
      <c r="P241" s="43">
        <v>0</v>
      </c>
      <c r="Q241" s="2">
        <v>0</v>
      </c>
      <c r="R241" s="2">
        <v>0</v>
      </c>
      <c r="S241" s="2">
        <v>0</v>
      </c>
    </row>
    <row r="242" spans="1:19" customFormat="1" hidden="1" x14ac:dyDescent="0.2">
      <c r="A242" s="2">
        <v>81070</v>
      </c>
      <c r="B242" s="3"/>
      <c r="C242" s="3"/>
      <c r="D242" s="3" t="s">
        <v>46</v>
      </c>
      <c r="E242" s="3" t="s">
        <v>520</v>
      </c>
      <c r="F242" s="16" t="s">
        <v>521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104</v>
      </c>
      <c r="E243" s="3" t="s">
        <v>522</v>
      </c>
      <c r="F243" s="16" t="s">
        <v>523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53</v>
      </c>
      <c r="C244" s="3" t="s">
        <v>53</v>
      </c>
      <c r="D244" s="3"/>
      <c r="E244" s="3" t="s">
        <v>524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53</v>
      </c>
      <c r="C245" s="3" t="s">
        <v>53</v>
      </c>
      <c r="D245" s="3"/>
      <c r="E245" s="3" t="s">
        <v>525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99</v>
      </c>
      <c r="E246" s="3" t="s">
        <v>526</v>
      </c>
      <c r="F246" s="16" t="s">
        <v>527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84</v>
      </c>
      <c r="E247" s="3" t="s">
        <v>528</v>
      </c>
      <c r="F247" s="16" t="s">
        <v>529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46</v>
      </c>
      <c r="E248" s="3" t="s">
        <v>530</v>
      </c>
      <c r="F248" s="16" t="s">
        <v>531</v>
      </c>
      <c r="G248" s="45">
        <f t="shared" si="12"/>
        <v>2</v>
      </c>
      <c r="H248" s="29">
        <v>2</v>
      </c>
      <c r="I248" s="30">
        <v>1</v>
      </c>
      <c r="J248" s="27">
        <f t="shared" si="13"/>
        <v>0</v>
      </c>
      <c r="K248" s="28">
        <f t="shared" si="14"/>
        <v>0</v>
      </c>
      <c r="L248" s="50">
        <v>0</v>
      </c>
      <c r="M248" s="2">
        <v>0</v>
      </c>
      <c r="N248" s="50">
        <v>0</v>
      </c>
      <c r="O248" s="28">
        <f t="shared" si="15"/>
        <v>0</v>
      </c>
      <c r="P248" s="43">
        <v>0</v>
      </c>
      <c r="Q248" s="2">
        <v>0</v>
      </c>
      <c r="R248" s="2">
        <v>0</v>
      </c>
      <c r="S248" s="2">
        <v>0</v>
      </c>
    </row>
    <row r="249" spans="1:19" customFormat="1" x14ac:dyDescent="0.2">
      <c r="A249" s="2">
        <v>81340</v>
      </c>
      <c r="B249" s="3"/>
      <c r="C249" s="3"/>
      <c r="D249" s="3" t="s">
        <v>46</v>
      </c>
      <c r="E249" s="3" t="s">
        <v>532</v>
      </c>
      <c r="F249" s="16" t="s">
        <v>533</v>
      </c>
      <c r="G249" s="45">
        <f t="shared" si="12"/>
        <v>1</v>
      </c>
      <c r="H249" s="29">
        <v>1</v>
      </c>
      <c r="I249" s="30">
        <v>1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534</v>
      </c>
      <c r="F250" s="16" t="s">
        <v>535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46</v>
      </c>
      <c r="E251" s="3" t="s">
        <v>536</v>
      </c>
      <c r="F251" s="16" t="s">
        <v>537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2">
        <v>0</v>
      </c>
      <c r="N251" s="50">
        <v>0</v>
      </c>
      <c r="O251" s="28">
        <f t="shared" si="15"/>
        <v>0</v>
      </c>
      <c r="P251" s="43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46</v>
      </c>
      <c r="E252" s="3" t="s">
        <v>538</v>
      </c>
      <c r="F252" s="16" t="s">
        <v>539</v>
      </c>
      <c r="G252" s="45">
        <f t="shared" si="12"/>
        <v>2</v>
      </c>
      <c r="H252" s="29">
        <v>2</v>
      </c>
      <c r="I252" s="30">
        <v>2</v>
      </c>
      <c r="J252" s="27">
        <f t="shared" si="13"/>
        <v>0</v>
      </c>
      <c r="K252" s="28">
        <f t="shared" si="14"/>
        <v>0</v>
      </c>
      <c r="L252" s="50">
        <v>0</v>
      </c>
      <c r="M252" s="2">
        <v>0</v>
      </c>
      <c r="N252" s="50">
        <v>0</v>
      </c>
      <c r="O252" s="28">
        <f t="shared" si="15"/>
        <v>0</v>
      </c>
      <c r="P252" s="43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53</v>
      </c>
      <c r="C253" s="3" t="s">
        <v>53</v>
      </c>
      <c r="D253" s="3"/>
      <c r="E253" s="3" t="s">
        <v>540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>
        <v>0</v>
      </c>
    </row>
    <row r="254" spans="1:19" customFormat="1" hidden="1" x14ac:dyDescent="0.2">
      <c r="A254" s="2">
        <v>81550</v>
      </c>
      <c r="B254" s="3"/>
      <c r="C254" s="3"/>
      <c r="D254" s="3" t="s">
        <v>46</v>
      </c>
      <c r="E254" s="3" t="s">
        <v>541</v>
      </c>
      <c r="F254" s="16" t="s">
        <v>542</v>
      </c>
      <c r="G254" s="45">
        <f t="shared" si="12"/>
        <v>0</v>
      </c>
      <c r="H254" s="29">
        <v>0</v>
      </c>
      <c r="I254" s="30">
        <v>0</v>
      </c>
      <c r="J254" s="27">
        <f t="shared" si="13"/>
        <v>0</v>
      </c>
      <c r="K254" s="28">
        <f t="shared" si="14"/>
        <v>0</v>
      </c>
      <c r="L254" s="50">
        <v>0</v>
      </c>
      <c r="M254" s="2">
        <v>0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46</v>
      </c>
      <c r="E255" s="3" t="s">
        <v>543</v>
      </c>
      <c r="F255" s="16" t="s">
        <v>544</v>
      </c>
      <c r="G255" s="45">
        <f t="shared" si="12"/>
        <v>1</v>
      </c>
      <c r="H255" s="29">
        <v>1</v>
      </c>
      <c r="I255" s="30">
        <v>1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>
        <v>0</v>
      </c>
    </row>
    <row r="256" spans="1:19" customFormat="1" hidden="1" x14ac:dyDescent="0.2">
      <c r="A256" s="2">
        <v>81670</v>
      </c>
      <c r="B256" s="3"/>
      <c r="C256" s="3"/>
      <c r="D256" s="3" t="s">
        <v>46</v>
      </c>
      <c r="E256" s="3" t="s">
        <v>545</v>
      </c>
      <c r="F256" s="16" t="s">
        <v>546</v>
      </c>
      <c r="G256" s="45">
        <f t="shared" si="12"/>
        <v>0</v>
      </c>
      <c r="H256" s="29">
        <v>0</v>
      </c>
      <c r="I256" s="30">
        <v>0</v>
      </c>
      <c r="J256" s="27">
        <f t="shared" si="13"/>
        <v>0</v>
      </c>
      <c r="K256" s="28">
        <f t="shared" si="14"/>
        <v>0</v>
      </c>
      <c r="L256" s="50">
        <v>0</v>
      </c>
      <c r="M256" s="2">
        <v>0</v>
      </c>
      <c r="N256" s="50">
        <v>0</v>
      </c>
      <c r="O256" s="28">
        <f t="shared" si="15"/>
        <v>0</v>
      </c>
      <c r="P256" s="43">
        <v>0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99</v>
      </c>
      <c r="E257" s="3" t="s">
        <v>547</v>
      </c>
      <c r="F257" s="16" t="s">
        <v>548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549</v>
      </c>
      <c r="E258" s="3" t="s">
        <v>550</v>
      </c>
      <c r="F258" s="16" t="s">
        <v>551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53</v>
      </c>
      <c r="C259" s="3" t="s">
        <v>53</v>
      </c>
      <c r="D259" s="3"/>
      <c r="E259" s="3" t="s">
        <v>552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553</v>
      </c>
      <c r="F260" s="16" t="s">
        <v>554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46</v>
      </c>
      <c r="E261" s="3" t="s">
        <v>555</v>
      </c>
      <c r="F261" s="16" t="s">
        <v>556</v>
      </c>
      <c r="G261" s="45">
        <f t="shared" si="16"/>
        <v>4</v>
      </c>
      <c r="H261" s="29">
        <v>1</v>
      </c>
      <c r="I261" s="30">
        <v>4</v>
      </c>
      <c r="J261" s="27">
        <f t="shared" si="17"/>
        <v>3</v>
      </c>
      <c r="K261" s="28">
        <f t="shared" si="18"/>
        <v>4</v>
      </c>
      <c r="L261" s="50">
        <v>0</v>
      </c>
      <c r="M261" s="2">
        <v>0</v>
      </c>
      <c r="N261" s="50">
        <v>3</v>
      </c>
      <c r="O261" s="28">
        <f t="shared" si="19"/>
        <v>4</v>
      </c>
      <c r="P261" s="43">
        <v>1</v>
      </c>
      <c r="Q261" s="2">
        <v>4</v>
      </c>
      <c r="R261" s="2">
        <v>0</v>
      </c>
      <c r="S261" s="2">
        <v>0</v>
      </c>
    </row>
    <row r="262" spans="1:19" customFormat="1" hidden="1" x14ac:dyDescent="0.2">
      <c r="A262" s="2">
        <v>81850</v>
      </c>
      <c r="B262" s="3" t="s">
        <v>53</v>
      </c>
      <c r="C262" s="3" t="s">
        <v>53</v>
      </c>
      <c r="D262" s="3"/>
      <c r="E262" s="3" t="s">
        <v>557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84</v>
      </c>
      <c r="E263" s="3" t="s">
        <v>558</v>
      </c>
      <c r="F263" s="16" t="s">
        <v>559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46</v>
      </c>
      <c r="E264" s="3" t="s">
        <v>560</v>
      </c>
      <c r="F264" s="16" t="s">
        <v>561</v>
      </c>
      <c r="G264" s="45">
        <f t="shared" si="16"/>
        <v>1</v>
      </c>
      <c r="H264" s="29">
        <v>1</v>
      </c>
      <c r="I264" s="30">
        <v>1</v>
      </c>
      <c r="J264" s="27">
        <f t="shared" si="17"/>
        <v>0</v>
      </c>
      <c r="K264" s="28">
        <f t="shared" si="18"/>
        <v>0</v>
      </c>
      <c r="L264" s="50">
        <v>0</v>
      </c>
      <c r="M264" s="2">
        <v>0</v>
      </c>
      <c r="N264" s="50">
        <v>0</v>
      </c>
      <c r="O264" s="28">
        <f t="shared" si="19"/>
        <v>0</v>
      </c>
      <c r="P264" s="43">
        <v>0</v>
      </c>
      <c r="Q264" s="2">
        <v>0</v>
      </c>
      <c r="R264" s="2">
        <v>0</v>
      </c>
      <c r="S264" s="2">
        <v>0</v>
      </c>
    </row>
    <row r="265" spans="1:19" hidden="1" x14ac:dyDescent="0.2">
      <c r="A265" s="2">
        <v>81880</v>
      </c>
      <c r="B265" s="3"/>
      <c r="C265" s="3"/>
      <c r="D265" s="94" t="s">
        <v>84</v>
      </c>
      <c r="E265" s="3" t="s">
        <v>562</v>
      </c>
      <c r="F265" s="16" t="s">
        <v>563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53</v>
      </c>
      <c r="C266" s="3" t="s">
        <v>53</v>
      </c>
      <c r="D266" s="3"/>
      <c r="E266" s="3" t="s">
        <v>564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565</v>
      </c>
      <c r="F267" s="16" t="s">
        <v>566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2">
        <v>0</v>
      </c>
      <c r="N267" s="50">
        <v>0</v>
      </c>
      <c r="O267" s="28">
        <f t="shared" si="19"/>
        <v>0</v>
      </c>
      <c r="P267" s="43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53</v>
      </c>
      <c r="C268" s="3" t="s">
        <v>53</v>
      </c>
      <c r="D268" s="3"/>
      <c r="E268" s="3" t="s">
        <v>567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113</v>
      </c>
      <c r="C269" s="3" t="s">
        <v>113</v>
      </c>
      <c r="D269" s="3" t="s">
        <v>114</v>
      </c>
      <c r="E269" s="3" t="s">
        <v>568</v>
      </c>
      <c r="F269" s="16" t="s">
        <v>569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104</v>
      </c>
      <c r="E270" s="3" t="s">
        <v>570</v>
      </c>
      <c r="F270" s="16" t="s">
        <v>571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>
        <v>0</v>
      </c>
    </row>
    <row r="271" spans="1:19" x14ac:dyDescent="0.2">
      <c r="A271" s="2">
        <v>82220</v>
      </c>
      <c r="B271" s="3"/>
      <c r="C271" s="3"/>
      <c r="D271" s="3" t="s">
        <v>46</v>
      </c>
      <c r="E271" s="3" t="s">
        <v>572</v>
      </c>
      <c r="F271" s="16" t="s">
        <v>573</v>
      </c>
      <c r="G271" s="45">
        <f t="shared" si="16"/>
        <v>2</v>
      </c>
      <c r="H271" s="29">
        <v>1</v>
      </c>
      <c r="I271" s="30">
        <v>1</v>
      </c>
      <c r="J271" s="27">
        <f t="shared" si="17"/>
        <v>1</v>
      </c>
      <c r="K271" s="28">
        <f t="shared" si="18"/>
        <v>1</v>
      </c>
      <c r="L271" s="50">
        <v>0</v>
      </c>
      <c r="M271" s="2">
        <v>0</v>
      </c>
      <c r="N271" s="50">
        <v>1</v>
      </c>
      <c r="O271" s="28">
        <f t="shared" si="19"/>
        <v>1</v>
      </c>
      <c r="P271" s="43">
        <v>1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99</v>
      </c>
      <c r="E272" s="3" t="s">
        <v>574</v>
      </c>
      <c r="F272" s="16" t="s">
        <v>575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576</v>
      </c>
      <c r="F273" s="16" t="s">
        <v>577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84</v>
      </c>
      <c r="E274" s="3" t="s">
        <v>578</v>
      </c>
      <c r="F274" s="16" t="s">
        <v>579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>
        <v>0</v>
      </c>
    </row>
    <row r="275" spans="1:19" customFormat="1" x14ac:dyDescent="0.2">
      <c r="A275" s="2">
        <v>82360</v>
      </c>
      <c r="B275" s="3"/>
      <c r="C275" s="3"/>
      <c r="D275" s="3" t="s">
        <v>46</v>
      </c>
      <c r="E275" s="3" t="s">
        <v>580</v>
      </c>
      <c r="F275" s="16" t="s">
        <v>581</v>
      </c>
      <c r="G275" s="45">
        <f t="shared" si="16"/>
        <v>1</v>
      </c>
      <c r="H275" s="29">
        <v>1</v>
      </c>
      <c r="I275" s="30">
        <v>4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53</v>
      </c>
      <c r="C276" s="3" t="s">
        <v>53</v>
      </c>
      <c r="D276" s="3"/>
      <c r="E276" s="3" t="s">
        <v>582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46</v>
      </c>
      <c r="E277" s="3" t="s">
        <v>583</v>
      </c>
      <c r="F277" s="16" t="s">
        <v>584</v>
      </c>
      <c r="G277" s="45">
        <f t="shared" si="16"/>
        <v>1</v>
      </c>
      <c r="H277" s="29">
        <v>1</v>
      </c>
      <c r="I277" s="30">
        <v>4</v>
      </c>
      <c r="J277" s="27">
        <f t="shared" si="17"/>
        <v>0</v>
      </c>
      <c r="K277" s="28">
        <f t="shared" si="18"/>
        <v>0</v>
      </c>
      <c r="L277" s="50">
        <v>0</v>
      </c>
      <c r="M277" s="2">
        <v>0</v>
      </c>
      <c r="N277" s="50">
        <v>0</v>
      </c>
      <c r="O277" s="28">
        <f t="shared" si="19"/>
        <v>0</v>
      </c>
      <c r="P277" s="43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84</v>
      </c>
      <c r="E278" s="3" t="s">
        <v>585</v>
      </c>
      <c r="F278" s="16" t="s">
        <v>586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0">
        <v>82400.5</v>
      </c>
      <c r="B279" s="3" t="s">
        <v>381</v>
      </c>
      <c r="C279" s="3" t="s">
        <v>381</v>
      </c>
      <c r="D279" s="3"/>
      <c r="E279" s="3" t="s">
        <v>587</v>
      </c>
      <c r="F279" s="16" t="s">
        <v>588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589</v>
      </c>
      <c r="F280" s="16" t="s">
        <v>590</v>
      </c>
      <c r="G280" s="45">
        <f t="shared" si="16"/>
        <v>0</v>
      </c>
      <c r="H280" s="29">
        <v>0</v>
      </c>
      <c r="I280" s="30">
        <v>0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>
        <v>0</v>
      </c>
    </row>
    <row r="281" spans="1:19" customFormat="1" x14ac:dyDescent="0.2">
      <c r="A281" s="2">
        <v>82450</v>
      </c>
      <c r="B281" s="3"/>
      <c r="C281" s="3"/>
      <c r="D281" s="94" t="s">
        <v>84</v>
      </c>
      <c r="E281" s="3" t="s">
        <v>591</v>
      </c>
      <c r="F281" s="16" t="s">
        <v>592</v>
      </c>
      <c r="G281" s="45">
        <f t="shared" si="16"/>
        <v>2</v>
      </c>
      <c r="H281" s="29">
        <v>2</v>
      </c>
      <c r="I281" s="30">
        <v>1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113</v>
      </c>
      <c r="C282" s="3" t="s">
        <v>113</v>
      </c>
      <c r="D282" s="3" t="s">
        <v>114</v>
      </c>
      <c r="E282" s="3" t="s">
        <v>593</v>
      </c>
      <c r="F282" s="16" t="s">
        <v>594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>
        <v>0</v>
      </c>
    </row>
    <row r="283" spans="1:19" customFormat="1" hidden="1" x14ac:dyDescent="0.2">
      <c r="A283" s="2">
        <v>82480</v>
      </c>
      <c r="B283" s="3"/>
      <c r="C283" s="3"/>
      <c r="D283" s="3" t="s">
        <v>46</v>
      </c>
      <c r="E283" s="3" t="s">
        <v>595</v>
      </c>
      <c r="F283" s="16" t="s">
        <v>596</v>
      </c>
      <c r="G283" s="45">
        <f t="shared" si="16"/>
        <v>0</v>
      </c>
      <c r="H283" s="29">
        <v>0</v>
      </c>
      <c r="I283" s="30">
        <v>0</v>
      </c>
      <c r="J283" s="27">
        <f t="shared" si="17"/>
        <v>0</v>
      </c>
      <c r="K283" s="28">
        <f t="shared" si="18"/>
        <v>0</v>
      </c>
      <c r="L283" s="50">
        <v>0</v>
      </c>
      <c r="M283" s="2">
        <v>0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46</v>
      </c>
      <c r="E284" s="3" t="s">
        <v>597</v>
      </c>
      <c r="F284" s="16" t="s">
        <v>598</v>
      </c>
      <c r="G284" s="45">
        <f t="shared" si="16"/>
        <v>3</v>
      </c>
      <c r="H284" s="29">
        <v>3</v>
      </c>
      <c r="I284" s="30">
        <v>1</v>
      </c>
      <c r="J284" s="27">
        <f t="shared" si="17"/>
        <v>0</v>
      </c>
      <c r="K284" s="28">
        <f t="shared" si="18"/>
        <v>0</v>
      </c>
      <c r="L284" s="50">
        <v>0</v>
      </c>
      <c r="M284" s="2">
        <v>0</v>
      </c>
      <c r="N284" s="50">
        <v>0</v>
      </c>
      <c r="O284" s="28">
        <f t="shared" si="19"/>
        <v>0</v>
      </c>
      <c r="P284" s="43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46</v>
      </c>
      <c r="E285" s="3" t="s">
        <v>599</v>
      </c>
      <c r="F285" s="16" t="s">
        <v>600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0">
        <v>82520.5</v>
      </c>
      <c r="B286" s="3" t="s">
        <v>435</v>
      </c>
      <c r="C286" s="3" t="s">
        <v>435</v>
      </c>
      <c r="D286" s="3" t="s">
        <v>114</v>
      </c>
      <c r="E286" s="3" t="s">
        <v>601</v>
      </c>
      <c r="F286" s="16" t="s">
        <v>602</v>
      </c>
      <c r="G286" s="45">
        <f t="shared" si="16"/>
        <v>15</v>
      </c>
      <c r="H286" s="29">
        <v>15</v>
      </c>
      <c r="I286" s="30">
        <v>4</v>
      </c>
      <c r="J286" s="27">
        <f t="shared" si="17"/>
        <v>0</v>
      </c>
      <c r="K286" s="28">
        <f t="shared" si="18"/>
        <v>0</v>
      </c>
      <c r="L286" s="50">
        <v>0</v>
      </c>
      <c r="M286" s="2">
        <v>0</v>
      </c>
      <c r="N286" s="50">
        <v>0</v>
      </c>
      <c r="O286" s="28">
        <f t="shared" si="19"/>
        <v>0</v>
      </c>
      <c r="P286" s="43">
        <v>0</v>
      </c>
      <c r="Q286" s="2">
        <v>0</v>
      </c>
      <c r="R286" s="2">
        <v>0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46</v>
      </c>
      <c r="E287" s="3" t="s">
        <v>603</v>
      </c>
      <c r="F287" s="16" t="s">
        <v>604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46</v>
      </c>
      <c r="E288" s="3" t="s">
        <v>605</v>
      </c>
      <c r="F288" s="16" t="s">
        <v>606</v>
      </c>
      <c r="G288" s="45">
        <f t="shared" si="16"/>
        <v>1</v>
      </c>
      <c r="H288" s="29">
        <v>1</v>
      </c>
      <c r="I288" s="30">
        <v>1</v>
      </c>
      <c r="J288" s="27">
        <f t="shared" si="17"/>
        <v>0</v>
      </c>
      <c r="K288" s="28">
        <f t="shared" si="18"/>
        <v>0</v>
      </c>
      <c r="L288" s="50">
        <v>0</v>
      </c>
      <c r="M288" s="2">
        <v>0</v>
      </c>
      <c r="N288" s="50">
        <v>0</v>
      </c>
      <c r="O288" s="28">
        <f t="shared" si="19"/>
        <v>0</v>
      </c>
      <c r="P288" s="43">
        <v>0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46</v>
      </c>
      <c r="E289" s="3" t="s">
        <v>607</v>
      </c>
      <c r="F289" s="16" t="s">
        <v>608</v>
      </c>
      <c r="G289" s="45">
        <f t="shared" si="16"/>
        <v>1</v>
      </c>
      <c r="H289" s="29">
        <v>1</v>
      </c>
      <c r="I289" s="30">
        <v>1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>
        <v>0</v>
      </c>
    </row>
    <row r="290" spans="1:19" customFormat="1" hidden="1" x14ac:dyDescent="0.2">
      <c r="A290" s="2">
        <v>82560</v>
      </c>
      <c r="B290" s="3"/>
      <c r="C290" s="3"/>
      <c r="D290" s="3" t="s">
        <v>46</v>
      </c>
      <c r="E290" s="3" t="s">
        <v>609</v>
      </c>
      <c r="F290" s="16" t="s">
        <v>610</v>
      </c>
      <c r="G290" s="45">
        <f t="shared" si="16"/>
        <v>0</v>
      </c>
      <c r="H290" s="29">
        <v>0</v>
      </c>
      <c r="I290" s="30">
        <v>0</v>
      </c>
      <c r="J290" s="27">
        <f t="shared" si="17"/>
        <v>0</v>
      </c>
      <c r="K290" s="28">
        <f t="shared" si="18"/>
        <v>0</v>
      </c>
      <c r="L290" s="50">
        <v>0</v>
      </c>
      <c r="M290" s="2">
        <v>0</v>
      </c>
      <c r="N290" s="50">
        <v>0</v>
      </c>
      <c r="O290" s="28">
        <f t="shared" si="19"/>
        <v>0</v>
      </c>
      <c r="P290" s="43">
        <v>0</v>
      </c>
      <c r="Q290" s="2">
        <v>0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46</v>
      </c>
      <c r="E291" s="3" t="s">
        <v>611</v>
      </c>
      <c r="F291" s="16" t="s">
        <v>612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53</v>
      </c>
      <c r="C292" s="3" t="s">
        <v>53</v>
      </c>
      <c r="D292" s="3"/>
      <c r="E292" s="3" t="s">
        <v>613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46</v>
      </c>
      <c r="E293" s="3" t="s">
        <v>614</v>
      </c>
      <c r="F293" s="16" t="s">
        <v>615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46</v>
      </c>
      <c r="E294" s="3" t="s">
        <v>616</v>
      </c>
      <c r="F294" s="16" t="s">
        <v>617</v>
      </c>
      <c r="G294" s="45">
        <f t="shared" si="16"/>
        <v>1</v>
      </c>
      <c r="H294" s="29">
        <v>1</v>
      </c>
      <c r="I294" s="30">
        <v>1</v>
      </c>
      <c r="J294" s="27">
        <f t="shared" si="17"/>
        <v>0</v>
      </c>
      <c r="K294" s="28">
        <f t="shared" si="18"/>
        <v>0</v>
      </c>
      <c r="L294" s="50">
        <v>0</v>
      </c>
      <c r="M294" s="2">
        <v>0</v>
      </c>
      <c r="N294" s="50">
        <v>0</v>
      </c>
      <c r="O294" s="28">
        <f t="shared" si="19"/>
        <v>0</v>
      </c>
      <c r="P294" s="43">
        <v>0</v>
      </c>
      <c r="Q294" s="2">
        <v>0</v>
      </c>
      <c r="R294" s="2">
        <v>0</v>
      </c>
      <c r="S294" s="2">
        <v>0</v>
      </c>
    </row>
    <row r="295" spans="1:19" customFormat="1" x14ac:dyDescent="0.2">
      <c r="A295" s="2">
        <v>82720</v>
      </c>
      <c r="B295" s="3"/>
      <c r="C295" s="3"/>
      <c r="D295" s="3" t="s">
        <v>1</v>
      </c>
      <c r="E295" s="3" t="s">
        <v>618</v>
      </c>
      <c r="F295" s="16" t="s">
        <v>619</v>
      </c>
      <c r="G295" s="45">
        <f t="shared" si="16"/>
        <v>1</v>
      </c>
      <c r="H295" s="29">
        <v>0</v>
      </c>
      <c r="I295" s="30">
        <v>0</v>
      </c>
      <c r="J295" s="27">
        <f t="shared" si="17"/>
        <v>1</v>
      </c>
      <c r="K295" s="28">
        <f t="shared" si="18"/>
        <v>1</v>
      </c>
      <c r="L295" s="50">
        <v>0</v>
      </c>
      <c r="M295" s="2">
        <v>0</v>
      </c>
      <c r="N295" s="50">
        <v>1</v>
      </c>
      <c r="O295" s="28">
        <f t="shared" si="19"/>
        <v>1</v>
      </c>
      <c r="P295" s="43">
        <v>1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99</v>
      </c>
      <c r="E296" s="3" t="s">
        <v>620</v>
      </c>
      <c r="F296" s="16" t="s">
        <v>621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46</v>
      </c>
      <c r="E297" s="3" t="s">
        <v>622</v>
      </c>
      <c r="F297" s="16" t="s">
        <v>623</v>
      </c>
      <c r="G297" s="45">
        <f t="shared" si="16"/>
        <v>4</v>
      </c>
      <c r="H297" s="29">
        <v>4</v>
      </c>
      <c r="I297" s="30">
        <v>1</v>
      </c>
      <c r="J297" s="27">
        <f t="shared" si="17"/>
        <v>0</v>
      </c>
      <c r="K297" s="28">
        <f t="shared" si="18"/>
        <v>0</v>
      </c>
      <c r="L297" s="50">
        <v>0</v>
      </c>
      <c r="M297" s="2">
        <v>0</v>
      </c>
      <c r="N297" s="50">
        <v>0</v>
      </c>
      <c r="O297" s="28">
        <f t="shared" si="19"/>
        <v>0</v>
      </c>
      <c r="P297" s="43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46</v>
      </c>
      <c r="E298" s="3" t="s">
        <v>624</v>
      </c>
      <c r="F298" s="16" t="s">
        <v>625</v>
      </c>
      <c r="G298" s="45">
        <f t="shared" si="16"/>
        <v>10</v>
      </c>
      <c r="H298" s="29">
        <v>4</v>
      </c>
      <c r="I298" s="30">
        <v>4</v>
      </c>
      <c r="J298" s="27">
        <f t="shared" si="17"/>
        <v>6</v>
      </c>
      <c r="K298" s="28">
        <f t="shared" si="18"/>
        <v>10</v>
      </c>
      <c r="L298" s="50">
        <v>1</v>
      </c>
      <c r="M298" s="2">
        <v>1</v>
      </c>
      <c r="N298" s="50">
        <v>5</v>
      </c>
      <c r="O298" s="28">
        <f t="shared" si="19"/>
        <v>10</v>
      </c>
      <c r="P298" s="43">
        <v>10</v>
      </c>
      <c r="Q298" s="2">
        <v>0</v>
      </c>
      <c r="R298" s="2">
        <v>0</v>
      </c>
      <c r="S298" s="2">
        <v>0</v>
      </c>
    </row>
    <row r="299" spans="1:19" customFormat="1" x14ac:dyDescent="0.2">
      <c r="A299" s="2">
        <v>82770</v>
      </c>
      <c r="B299" s="3"/>
      <c r="C299" s="3"/>
      <c r="D299" s="3" t="s">
        <v>46</v>
      </c>
      <c r="E299" s="3" t="s">
        <v>626</v>
      </c>
      <c r="F299" s="16" t="s">
        <v>627</v>
      </c>
      <c r="G299" s="45">
        <f t="shared" si="16"/>
        <v>3</v>
      </c>
      <c r="H299" s="29">
        <v>0</v>
      </c>
      <c r="I299" s="30">
        <v>0</v>
      </c>
      <c r="J299" s="27">
        <f t="shared" si="17"/>
        <v>3</v>
      </c>
      <c r="K299" s="28">
        <f t="shared" si="18"/>
        <v>2</v>
      </c>
      <c r="L299" s="50">
        <v>0</v>
      </c>
      <c r="M299" s="2">
        <v>0</v>
      </c>
      <c r="N299" s="50">
        <v>3</v>
      </c>
      <c r="O299" s="28">
        <f t="shared" si="19"/>
        <v>2</v>
      </c>
      <c r="P299" s="43">
        <v>2</v>
      </c>
      <c r="Q299" s="2">
        <v>2</v>
      </c>
      <c r="R299" s="2">
        <v>0</v>
      </c>
      <c r="S299" s="2">
        <v>0</v>
      </c>
    </row>
    <row r="300" spans="1:19" customFormat="1" x14ac:dyDescent="0.2">
      <c r="A300" s="2">
        <v>82780</v>
      </c>
      <c r="B300" s="3"/>
      <c r="C300" s="3"/>
      <c r="D300" s="3" t="s">
        <v>46</v>
      </c>
      <c r="E300" s="3" t="s">
        <v>628</v>
      </c>
      <c r="F300" s="16" t="s">
        <v>629</v>
      </c>
      <c r="G300" s="45">
        <f t="shared" si="16"/>
        <v>1</v>
      </c>
      <c r="H300" s="29">
        <v>1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46</v>
      </c>
      <c r="E301" s="3" t="s">
        <v>630</v>
      </c>
      <c r="F301" s="16" t="s">
        <v>631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2">
        <v>0</v>
      </c>
      <c r="N301" s="50">
        <v>0</v>
      </c>
      <c r="O301" s="28">
        <f t="shared" si="19"/>
        <v>0</v>
      </c>
      <c r="P301" s="43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46</v>
      </c>
      <c r="E302" s="3" t="s">
        <v>632</v>
      </c>
      <c r="F302" s="16" t="s">
        <v>633</v>
      </c>
      <c r="G302" s="45">
        <f t="shared" si="16"/>
        <v>8</v>
      </c>
      <c r="H302" s="29">
        <v>1</v>
      </c>
      <c r="I302" s="30">
        <v>1</v>
      </c>
      <c r="J302" s="27">
        <f t="shared" si="17"/>
        <v>7</v>
      </c>
      <c r="K302" s="28">
        <f t="shared" si="18"/>
        <v>10</v>
      </c>
      <c r="L302" s="50">
        <v>2</v>
      </c>
      <c r="M302" s="2">
        <v>1</v>
      </c>
      <c r="N302" s="50">
        <v>5</v>
      </c>
      <c r="O302" s="28">
        <f t="shared" si="19"/>
        <v>10</v>
      </c>
      <c r="P302" s="43">
        <v>3</v>
      </c>
      <c r="Q302" s="2">
        <v>10</v>
      </c>
      <c r="R302" s="2">
        <v>1</v>
      </c>
      <c r="S302" s="2">
        <v>0</v>
      </c>
    </row>
    <row r="303" spans="1:19" customFormat="1" hidden="1" x14ac:dyDescent="0.2">
      <c r="A303" s="2">
        <v>82970</v>
      </c>
      <c r="B303" s="3"/>
      <c r="C303" s="3"/>
      <c r="D303" s="94" t="s">
        <v>104</v>
      </c>
      <c r="E303" s="3" t="s">
        <v>634</v>
      </c>
      <c r="F303" s="16" t="s">
        <v>635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216</v>
      </c>
      <c r="E304" s="3" t="s">
        <v>636</v>
      </c>
      <c r="F304" s="16" t="s">
        <v>637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638</v>
      </c>
      <c r="F305" s="16" t="s">
        <v>639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46</v>
      </c>
      <c r="E306" s="3" t="s">
        <v>640</v>
      </c>
      <c r="F306" s="16" t="s">
        <v>641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104</v>
      </c>
      <c r="E307" s="3" t="s">
        <v>642</v>
      </c>
      <c r="F307" s="16" t="s">
        <v>643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46</v>
      </c>
      <c r="E308" s="3" t="s">
        <v>644</v>
      </c>
      <c r="F308" s="16" t="s">
        <v>645</v>
      </c>
      <c r="G308" s="45">
        <f t="shared" si="16"/>
        <v>2</v>
      </c>
      <c r="H308" s="29">
        <v>2</v>
      </c>
      <c r="I308" s="30">
        <v>2</v>
      </c>
      <c r="J308" s="27">
        <f t="shared" si="17"/>
        <v>0</v>
      </c>
      <c r="K308" s="28">
        <f t="shared" si="18"/>
        <v>0</v>
      </c>
      <c r="L308" s="50">
        <v>0</v>
      </c>
      <c r="M308" s="2">
        <v>0</v>
      </c>
      <c r="N308" s="50">
        <v>0</v>
      </c>
      <c r="O308" s="28">
        <f t="shared" si="19"/>
        <v>0</v>
      </c>
      <c r="P308" s="43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646</v>
      </c>
      <c r="F309" s="16" t="s">
        <v>647</v>
      </c>
      <c r="G309" s="45">
        <f t="shared" si="16"/>
        <v>0</v>
      </c>
      <c r="H309" s="29">
        <v>0</v>
      </c>
      <c r="I309" s="30">
        <v>0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46</v>
      </c>
      <c r="E310" s="3" t="s">
        <v>648</v>
      </c>
      <c r="F310" s="16" t="s">
        <v>649</v>
      </c>
      <c r="G310" s="45">
        <f t="shared" si="16"/>
        <v>2</v>
      </c>
      <c r="H310" s="29">
        <v>1</v>
      </c>
      <c r="I310" s="30">
        <v>1</v>
      </c>
      <c r="J310" s="27">
        <f t="shared" si="17"/>
        <v>1</v>
      </c>
      <c r="K310" s="28">
        <f t="shared" si="18"/>
        <v>1</v>
      </c>
      <c r="L310" s="50">
        <v>0</v>
      </c>
      <c r="M310" s="2">
        <v>0</v>
      </c>
      <c r="N310" s="50">
        <v>1</v>
      </c>
      <c r="O310" s="28">
        <f t="shared" si="19"/>
        <v>1</v>
      </c>
      <c r="P310" s="43">
        <v>1</v>
      </c>
      <c r="Q310" s="2">
        <v>0</v>
      </c>
      <c r="R310" s="2">
        <v>0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650</v>
      </c>
      <c r="F311" s="16" t="s">
        <v>651</v>
      </c>
      <c r="G311" s="45">
        <f t="shared" si="16"/>
        <v>1</v>
      </c>
      <c r="H311" s="29">
        <v>0</v>
      </c>
      <c r="I311" s="30">
        <v>0</v>
      </c>
      <c r="J311" s="27">
        <f t="shared" si="17"/>
        <v>1</v>
      </c>
      <c r="K311" s="28">
        <f t="shared" si="18"/>
        <v>1</v>
      </c>
      <c r="L311" s="50">
        <v>0</v>
      </c>
      <c r="M311" s="2">
        <v>0</v>
      </c>
      <c r="N311" s="50">
        <v>1</v>
      </c>
      <c r="O311" s="28">
        <f t="shared" si="19"/>
        <v>1</v>
      </c>
      <c r="P311" s="43">
        <v>1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46</v>
      </c>
      <c r="E312" s="3" t="s">
        <v>652</v>
      </c>
      <c r="F312" s="16" t="s">
        <v>653</v>
      </c>
      <c r="G312" s="45">
        <f t="shared" si="16"/>
        <v>2</v>
      </c>
      <c r="H312" s="29">
        <v>1</v>
      </c>
      <c r="I312" s="30">
        <v>1</v>
      </c>
      <c r="J312" s="27">
        <f t="shared" si="17"/>
        <v>1</v>
      </c>
      <c r="K312" s="28">
        <f t="shared" si="18"/>
        <v>1</v>
      </c>
      <c r="L312" s="50">
        <v>0</v>
      </c>
      <c r="M312" s="2">
        <v>0</v>
      </c>
      <c r="N312" s="50">
        <v>1</v>
      </c>
      <c r="O312" s="28">
        <f t="shared" si="19"/>
        <v>1</v>
      </c>
      <c r="P312" s="43">
        <v>1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549</v>
      </c>
      <c r="E313" s="3" t="s">
        <v>654</v>
      </c>
      <c r="F313" s="16" t="s">
        <v>655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46</v>
      </c>
      <c r="E314" s="3" t="s">
        <v>656</v>
      </c>
      <c r="F314" s="16" t="s">
        <v>657</v>
      </c>
      <c r="G314" s="45">
        <f t="shared" si="16"/>
        <v>6</v>
      </c>
      <c r="H314" s="29">
        <v>2</v>
      </c>
      <c r="I314" s="30">
        <v>4</v>
      </c>
      <c r="J314" s="27">
        <f t="shared" si="17"/>
        <v>4</v>
      </c>
      <c r="K314" s="28">
        <f t="shared" si="18"/>
        <v>5</v>
      </c>
      <c r="L314" s="50">
        <v>0</v>
      </c>
      <c r="M314" s="2">
        <v>0</v>
      </c>
      <c r="N314" s="50">
        <v>4</v>
      </c>
      <c r="O314" s="28">
        <f t="shared" si="19"/>
        <v>5</v>
      </c>
      <c r="P314" s="43">
        <v>3</v>
      </c>
      <c r="Q314" s="2">
        <v>5</v>
      </c>
      <c r="R314" s="2">
        <v>0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658</v>
      </c>
      <c r="F315" s="16" t="s">
        <v>659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84</v>
      </c>
      <c r="E316" s="3" t="s">
        <v>660</v>
      </c>
      <c r="F316" s="16" t="s">
        <v>661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53</v>
      </c>
      <c r="C317" s="3" t="s">
        <v>53</v>
      </c>
      <c r="D317" s="3"/>
      <c r="E317" s="3" t="s">
        <v>662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>
        <v>0</v>
      </c>
    </row>
    <row r="318" spans="1:19" customFormat="1" hidden="1" x14ac:dyDescent="0.2">
      <c r="A318" s="2">
        <v>83300</v>
      </c>
      <c r="B318" s="3"/>
      <c r="C318" s="3"/>
      <c r="D318" s="3" t="s">
        <v>46</v>
      </c>
      <c r="E318" s="3" t="s">
        <v>663</v>
      </c>
      <c r="F318" s="16" t="s">
        <v>664</v>
      </c>
      <c r="G318" s="45">
        <f t="shared" si="16"/>
        <v>0</v>
      </c>
      <c r="H318" s="29">
        <v>0</v>
      </c>
      <c r="I318" s="30">
        <v>0</v>
      </c>
      <c r="J318" s="27">
        <f t="shared" si="17"/>
        <v>0</v>
      </c>
      <c r="K318" s="28">
        <f t="shared" si="18"/>
        <v>0</v>
      </c>
      <c r="L318" s="50">
        <v>0</v>
      </c>
      <c r="M318" s="2">
        <v>0</v>
      </c>
      <c r="N318" s="50">
        <v>0</v>
      </c>
      <c r="O318" s="28">
        <f t="shared" si="19"/>
        <v>0</v>
      </c>
      <c r="P318" s="43">
        <v>0</v>
      </c>
      <c r="Q318" s="2">
        <v>0</v>
      </c>
      <c r="R318" s="2">
        <v>0</v>
      </c>
      <c r="S318" s="2">
        <v>0</v>
      </c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665</v>
      </c>
      <c r="F319" s="16" t="s">
        <v>666</v>
      </c>
      <c r="G319" s="45">
        <f t="shared" si="16"/>
        <v>1</v>
      </c>
      <c r="H319" s="29">
        <v>1</v>
      </c>
      <c r="I319" s="30">
        <v>1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46</v>
      </c>
      <c r="E320" s="3" t="s">
        <v>667</v>
      </c>
      <c r="F320" s="16" t="s">
        <v>668</v>
      </c>
      <c r="G320" s="45">
        <f t="shared" si="16"/>
        <v>1</v>
      </c>
      <c r="H320" s="29">
        <v>1</v>
      </c>
      <c r="I320" s="30">
        <v>1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46</v>
      </c>
      <c r="E321" s="3" t="s">
        <v>669</v>
      </c>
      <c r="F321" s="16" t="s">
        <v>670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46</v>
      </c>
      <c r="E322" s="3" t="s">
        <v>671</v>
      </c>
      <c r="F322" s="16" t="s">
        <v>672</v>
      </c>
      <c r="G322" s="45">
        <f t="shared" ref="G322:G385" si="20">SUM(H322, J322)</f>
        <v>2</v>
      </c>
      <c r="H322" s="29">
        <v>0</v>
      </c>
      <c r="I322" s="30">
        <v>0</v>
      </c>
      <c r="J322" s="27">
        <f t="shared" ref="J322:J385" si="21">L322+N322</f>
        <v>2</v>
      </c>
      <c r="K322" s="28">
        <f t="shared" ref="K322:K385" si="22">MAX(P322:S322, M322)</f>
        <v>1</v>
      </c>
      <c r="L322" s="50">
        <v>0</v>
      </c>
      <c r="M322" s="2">
        <v>0</v>
      </c>
      <c r="N322" s="50">
        <v>2</v>
      </c>
      <c r="O322" s="28">
        <f t="shared" ref="O322:O355" si="23">MAX(P322:S322)</f>
        <v>1</v>
      </c>
      <c r="P322" s="43">
        <v>1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46</v>
      </c>
      <c r="E323" s="3" t="s">
        <v>673</v>
      </c>
      <c r="F323" s="16" t="s">
        <v>674</v>
      </c>
      <c r="G323" s="45">
        <f t="shared" si="20"/>
        <v>3</v>
      </c>
      <c r="H323" s="29">
        <v>3</v>
      </c>
      <c r="I323" s="30">
        <v>1</v>
      </c>
      <c r="J323" s="27">
        <f t="shared" si="21"/>
        <v>0</v>
      </c>
      <c r="K323" s="28">
        <f t="shared" si="22"/>
        <v>0</v>
      </c>
      <c r="L323" s="50">
        <v>0</v>
      </c>
      <c r="M323" s="2">
        <v>0</v>
      </c>
      <c r="N323" s="50">
        <v>0</v>
      </c>
      <c r="O323" s="28">
        <f t="shared" si="23"/>
        <v>0</v>
      </c>
      <c r="P323" s="43">
        <v>0</v>
      </c>
      <c r="Q323" s="2">
        <v>0</v>
      </c>
      <c r="R323" s="2">
        <v>0</v>
      </c>
      <c r="S323" s="2">
        <v>0</v>
      </c>
    </row>
    <row r="324" spans="1:19" customFormat="1" x14ac:dyDescent="0.2">
      <c r="A324" s="2">
        <v>83390</v>
      </c>
      <c r="B324" s="3"/>
      <c r="C324" s="3"/>
      <c r="D324" s="3" t="s">
        <v>46</v>
      </c>
      <c r="E324" s="3" t="s">
        <v>675</v>
      </c>
      <c r="F324" s="16" t="s">
        <v>676</v>
      </c>
      <c r="G324" s="45">
        <f t="shared" si="20"/>
        <v>2</v>
      </c>
      <c r="H324" s="29">
        <v>1</v>
      </c>
      <c r="I324" s="30">
        <v>1</v>
      </c>
      <c r="J324" s="27">
        <f t="shared" si="21"/>
        <v>1</v>
      </c>
      <c r="K324" s="28">
        <f t="shared" si="22"/>
        <v>2</v>
      </c>
      <c r="L324" s="50">
        <v>0</v>
      </c>
      <c r="M324" s="2">
        <v>0</v>
      </c>
      <c r="N324" s="50">
        <v>1</v>
      </c>
      <c r="O324" s="28">
        <f t="shared" si="23"/>
        <v>2</v>
      </c>
      <c r="P324" s="43">
        <v>2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46</v>
      </c>
      <c r="E325" s="3" t="s">
        <v>677</v>
      </c>
      <c r="F325" s="16" t="s">
        <v>678</v>
      </c>
      <c r="G325" s="45">
        <f t="shared" si="20"/>
        <v>2</v>
      </c>
      <c r="H325" s="29">
        <v>1</v>
      </c>
      <c r="I325" s="30">
        <v>1</v>
      </c>
      <c r="J325" s="27">
        <f t="shared" si="21"/>
        <v>1</v>
      </c>
      <c r="K325" s="28">
        <f t="shared" si="22"/>
        <v>2</v>
      </c>
      <c r="L325" s="50">
        <v>0</v>
      </c>
      <c r="M325" s="2">
        <v>0</v>
      </c>
      <c r="N325" s="50">
        <v>1</v>
      </c>
      <c r="O325" s="28">
        <f t="shared" si="23"/>
        <v>2</v>
      </c>
      <c r="P325" s="43">
        <v>2</v>
      </c>
      <c r="Q325" s="2">
        <v>0</v>
      </c>
      <c r="R325" s="2">
        <v>0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46</v>
      </c>
      <c r="E326" s="3" t="s">
        <v>679</v>
      </c>
      <c r="F326" s="16" t="s">
        <v>680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46</v>
      </c>
      <c r="E327" s="3" t="s">
        <v>681</v>
      </c>
      <c r="F327" s="16" t="s">
        <v>682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46</v>
      </c>
      <c r="E328" s="3" t="s">
        <v>683</v>
      </c>
      <c r="F328" s="16" t="s">
        <v>684</v>
      </c>
      <c r="G328" s="45">
        <f t="shared" si="20"/>
        <v>2</v>
      </c>
      <c r="H328" s="29">
        <v>1</v>
      </c>
      <c r="I328" s="30">
        <v>1</v>
      </c>
      <c r="J328" s="27">
        <f t="shared" si="21"/>
        <v>1</v>
      </c>
      <c r="K328" s="28">
        <f t="shared" si="22"/>
        <v>1</v>
      </c>
      <c r="L328" s="50">
        <v>0</v>
      </c>
      <c r="M328" s="2">
        <v>0</v>
      </c>
      <c r="N328" s="50">
        <v>1</v>
      </c>
      <c r="O328" s="28">
        <f t="shared" si="23"/>
        <v>1</v>
      </c>
      <c r="P328" s="43">
        <v>0</v>
      </c>
      <c r="Q328" s="2">
        <v>1</v>
      </c>
      <c r="R328" s="2">
        <v>0</v>
      </c>
      <c r="S328" s="2">
        <v>0</v>
      </c>
    </row>
    <row r="329" spans="1:19" customFormat="1" hidden="1" x14ac:dyDescent="0.2">
      <c r="A329" s="40">
        <v>83480.5</v>
      </c>
      <c r="B329" s="3" t="s">
        <v>381</v>
      </c>
      <c r="C329" s="3" t="s">
        <v>381</v>
      </c>
      <c r="D329" s="3"/>
      <c r="E329" s="3" t="s">
        <v>685</v>
      </c>
      <c r="F329" s="16" t="s">
        <v>686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46</v>
      </c>
      <c r="E330" s="3" t="s">
        <v>687</v>
      </c>
      <c r="F330" s="16" t="s">
        <v>688</v>
      </c>
      <c r="G330" s="45">
        <f t="shared" si="20"/>
        <v>1</v>
      </c>
      <c r="H330" s="29">
        <v>1</v>
      </c>
      <c r="I330" s="30">
        <v>1</v>
      </c>
      <c r="J330" s="27">
        <f t="shared" si="21"/>
        <v>0</v>
      </c>
      <c r="K330" s="28">
        <f t="shared" si="22"/>
        <v>0</v>
      </c>
      <c r="L330" s="50">
        <v>0</v>
      </c>
      <c r="M330" s="2">
        <v>0</v>
      </c>
      <c r="N330" s="50">
        <v>0</v>
      </c>
      <c r="O330" s="28">
        <f t="shared" si="23"/>
        <v>0</v>
      </c>
      <c r="P330" s="43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46</v>
      </c>
      <c r="E331" s="3" t="s">
        <v>689</v>
      </c>
      <c r="F331" s="16" t="s">
        <v>690</v>
      </c>
      <c r="G331" s="45">
        <f t="shared" si="20"/>
        <v>2</v>
      </c>
      <c r="H331" s="29">
        <v>0</v>
      </c>
      <c r="I331" s="30">
        <v>0</v>
      </c>
      <c r="J331" s="27">
        <f t="shared" si="21"/>
        <v>2</v>
      </c>
      <c r="K331" s="28">
        <f t="shared" si="22"/>
        <v>2</v>
      </c>
      <c r="L331" s="50">
        <v>0</v>
      </c>
      <c r="M331" s="2">
        <v>0</v>
      </c>
      <c r="N331" s="50">
        <v>2</v>
      </c>
      <c r="O331" s="28">
        <f t="shared" si="23"/>
        <v>2</v>
      </c>
      <c r="P331" s="43">
        <v>1</v>
      </c>
      <c r="Q331" s="2">
        <v>0</v>
      </c>
      <c r="R331" s="2">
        <v>2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46</v>
      </c>
      <c r="E332" s="3" t="s">
        <v>691</v>
      </c>
      <c r="F332" s="16" t="s">
        <v>692</v>
      </c>
      <c r="G332" s="45">
        <f t="shared" si="20"/>
        <v>1</v>
      </c>
      <c r="H332" s="29">
        <v>0</v>
      </c>
      <c r="I332" s="30">
        <v>0</v>
      </c>
      <c r="J332" s="27">
        <f t="shared" si="21"/>
        <v>1</v>
      </c>
      <c r="K332" s="28">
        <f t="shared" si="22"/>
        <v>1</v>
      </c>
      <c r="L332" s="50">
        <v>0</v>
      </c>
      <c r="M332" s="2">
        <v>0</v>
      </c>
      <c r="N332" s="50">
        <v>1</v>
      </c>
      <c r="O332" s="28">
        <f t="shared" si="23"/>
        <v>1</v>
      </c>
      <c r="P332" s="43">
        <v>1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46</v>
      </c>
      <c r="E333" s="3" t="s">
        <v>693</v>
      </c>
      <c r="F333" s="16" t="s">
        <v>694</v>
      </c>
      <c r="G333" s="45">
        <f t="shared" si="20"/>
        <v>1</v>
      </c>
      <c r="H333" s="29">
        <v>1</v>
      </c>
      <c r="I333" s="30">
        <v>1</v>
      </c>
      <c r="J333" s="27">
        <f t="shared" si="21"/>
        <v>0</v>
      </c>
      <c r="K333" s="28">
        <f t="shared" si="22"/>
        <v>0</v>
      </c>
      <c r="L333" s="50">
        <v>0</v>
      </c>
      <c r="M333" s="2">
        <v>0</v>
      </c>
      <c r="N333" s="50">
        <v>0</v>
      </c>
      <c r="O333" s="28">
        <f t="shared" si="23"/>
        <v>0</v>
      </c>
      <c r="P333" s="43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46</v>
      </c>
      <c r="E334" s="3" t="s">
        <v>695</v>
      </c>
      <c r="F334" s="16" t="s">
        <v>696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0">
        <v>83570.5</v>
      </c>
      <c r="B335" s="3" t="s">
        <v>435</v>
      </c>
      <c r="C335" s="3" t="s">
        <v>435</v>
      </c>
      <c r="D335" s="3" t="s">
        <v>114</v>
      </c>
      <c r="E335" s="3" t="s">
        <v>697</v>
      </c>
      <c r="F335" s="16" t="s">
        <v>698</v>
      </c>
      <c r="G335" s="45">
        <f t="shared" si="20"/>
        <v>2</v>
      </c>
      <c r="H335" s="29">
        <v>1</v>
      </c>
      <c r="I335" s="30">
        <v>1</v>
      </c>
      <c r="J335" s="27">
        <f t="shared" si="21"/>
        <v>1</v>
      </c>
      <c r="K335" s="28">
        <f t="shared" si="22"/>
        <v>1</v>
      </c>
      <c r="L335" s="50">
        <v>0</v>
      </c>
      <c r="M335" s="2">
        <v>0</v>
      </c>
      <c r="N335" s="50">
        <v>1</v>
      </c>
      <c r="O335" s="28">
        <f t="shared" si="23"/>
        <v>1</v>
      </c>
      <c r="P335" s="43">
        <v>0</v>
      </c>
      <c r="Q335" s="2">
        <v>1</v>
      </c>
      <c r="R335" s="2">
        <v>0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46</v>
      </c>
      <c r="E336" s="3" t="s">
        <v>699</v>
      </c>
      <c r="F336" s="16" t="s">
        <v>700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701</v>
      </c>
      <c r="F337" s="16" t="s">
        <v>702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703</v>
      </c>
      <c r="F338" s="16" t="s">
        <v>704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>
        <v>0</v>
      </c>
    </row>
    <row r="339" spans="1:19" customFormat="1" hidden="1" x14ac:dyDescent="0.2">
      <c r="A339" s="2">
        <v>83620</v>
      </c>
      <c r="B339" s="3"/>
      <c r="C339" s="3"/>
      <c r="D339" s="3" t="s">
        <v>46</v>
      </c>
      <c r="E339" s="3" t="s">
        <v>705</v>
      </c>
      <c r="F339" s="16" t="s">
        <v>706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46</v>
      </c>
      <c r="E340" s="3" t="s">
        <v>707</v>
      </c>
      <c r="F340" s="16" t="s">
        <v>708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46</v>
      </c>
      <c r="E341" s="3" t="s">
        <v>709</v>
      </c>
      <c r="F341" s="16" t="s">
        <v>710</v>
      </c>
      <c r="G341" s="45">
        <f t="shared" si="20"/>
        <v>1</v>
      </c>
      <c r="H341" s="29">
        <v>1</v>
      </c>
      <c r="I341" s="30">
        <v>1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99</v>
      </c>
      <c r="E342" s="3" t="s">
        <v>711</v>
      </c>
      <c r="F342" s="16" t="s">
        <v>712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713</v>
      </c>
      <c r="F343" s="16" t="s">
        <v>714</v>
      </c>
      <c r="G343" s="45">
        <f t="shared" si="20"/>
        <v>1</v>
      </c>
      <c r="H343" s="29">
        <v>1</v>
      </c>
      <c r="I343" s="30">
        <v>1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104</v>
      </c>
      <c r="E344" s="3" t="s">
        <v>715</v>
      </c>
      <c r="F344" s="16" t="s">
        <v>716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53</v>
      </c>
      <c r="C345" s="3" t="s">
        <v>53</v>
      </c>
      <c r="D345" s="3"/>
      <c r="E345" s="3" t="s">
        <v>717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53</v>
      </c>
      <c r="C346" s="3" t="s">
        <v>53</v>
      </c>
      <c r="D346" s="3"/>
      <c r="E346" s="3" t="s">
        <v>718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719</v>
      </c>
      <c r="E347" s="3" t="s">
        <v>720</v>
      </c>
      <c r="F347" s="16" t="s">
        <v>721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46</v>
      </c>
      <c r="E348" s="3" t="s">
        <v>722</v>
      </c>
      <c r="F348" s="16" t="s">
        <v>723</v>
      </c>
      <c r="G348" s="45">
        <f t="shared" si="20"/>
        <v>6</v>
      </c>
      <c r="H348" s="29">
        <v>5</v>
      </c>
      <c r="I348" s="30">
        <v>1</v>
      </c>
      <c r="J348" s="27">
        <f t="shared" si="21"/>
        <v>1</v>
      </c>
      <c r="K348" s="28">
        <f t="shared" si="22"/>
        <v>1</v>
      </c>
      <c r="L348" s="50">
        <v>0</v>
      </c>
      <c r="M348" s="2">
        <v>0</v>
      </c>
      <c r="N348" s="50">
        <v>1</v>
      </c>
      <c r="O348" s="28">
        <f t="shared" si="23"/>
        <v>1</v>
      </c>
      <c r="P348" s="43">
        <v>1</v>
      </c>
      <c r="Q348" s="2">
        <v>0</v>
      </c>
      <c r="R348" s="2">
        <v>0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46</v>
      </c>
      <c r="E349" s="3" t="s">
        <v>724</v>
      </c>
      <c r="F349" s="16" t="s">
        <v>725</v>
      </c>
      <c r="G349" s="45">
        <f t="shared" si="20"/>
        <v>1</v>
      </c>
      <c r="H349" s="29">
        <v>1</v>
      </c>
      <c r="I349" s="30">
        <v>1</v>
      </c>
      <c r="J349" s="27">
        <f t="shared" si="21"/>
        <v>0</v>
      </c>
      <c r="K349" s="28">
        <f t="shared" si="22"/>
        <v>0</v>
      </c>
      <c r="L349" s="50">
        <v>0</v>
      </c>
      <c r="M349" s="2">
        <v>0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46</v>
      </c>
      <c r="E350" s="3" t="s">
        <v>726</v>
      </c>
      <c r="F350" s="16" t="s">
        <v>727</v>
      </c>
      <c r="G350" s="45">
        <f t="shared" si="20"/>
        <v>1</v>
      </c>
      <c r="H350" s="29">
        <v>1</v>
      </c>
      <c r="I350" s="30">
        <v>1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104</v>
      </c>
      <c r="E351" s="3" t="s">
        <v>728</v>
      </c>
      <c r="F351" s="16" t="s">
        <v>729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46</v>
      </c>
      <c r="E352" s="3" t="s">
        <v>730</v>
      </c>
      <c r="F352" s="16" t="s">
        <v>731</v>
      </c>
      <c r="G352" s="45">
        <f t="shared" si="20"/>
        <v>1</v>
      </c>
      <c r="H352" s="29">
        <v>1</v>
      </c>
      <c r="I352" s="30">
        <v>1</v>
      </c>
      <c r="J352" s="27">
        <f t="shared" si="21"/>
        <v>0</v>
      </c>
      <c r="K352" s="28">
        <f t="shared" si="22"/>
        <v>0</v>
      </c>
      <c r="L352" s="50">
        <v>0</v>
      </c>
      <c r="M352" s="2">
        <v>0</v>
      </c>
      <c r="N352" s="50">
        <v>0</v>
      </c>
      <c r="O352" s="28">
        <f t="shared" si="23"/>
        <v>0</v>
      </c>
      <c r="P352" s="43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53</v>
      </c>
      <c r="C353" s="3" t="s">
        <v>53</v>
      </c>
      <c r="D353" s="3"/>
      <c r="E353" s="3" t="s">
        <v>732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46</v>
      </c>
      <c r="E354" s="3" t="s">
        <v>733</v>
      </c>
      <c r="F354" s="16" t="s">
        <v>734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>
        <v>0</v>
      </c>
    </row>
    <row r="355" spans="1:19" customFormat="1" hidden="1" x14ac:dyDescent="0.2">
      <c r="A355" s="40">
        <v>84020.5</v>
      </c>
      <c r="B355" s="3" t="s">
        <v>435</v>
      </c>
      <c r="C355" s="3" t="s">
        <v>435</v>
      </c>
      <c r="D355" s="3" t="s">
        <v>114</v>
      </c>
      <c r="E355" s="3" t="s">
        <v>735</v>
      </c>
      <c r="F355" s="16" t="s">
        <v>736</v>
      </c>
      <c r="G355" s="45">
        <f t="shared" si="20"/>
        <v>0</v>
      </c>
      <c r="H355" s="29">
        <v>0</v>
      </c>
      <c r="I355" s="30">
        <v>0</v>
      </c>
      <c r="J355" s="27">
        <f t="shared" si="21"/>
        <v>0</v>
      </c>
      <c r="K355" s="28">
        <f t="shared" si="22"/>
        <v>0</v>
      </c>
      <c r="L355" s="50">
        <v>0</v>
      </c>
      <c r="M355" s="2">
        <v>0</v>
      </c>
      <c r="N355" s="50">
        <v>0</v>
      </c>
      <c r="O355" s="28">
        <f t="shared" si="23"/>
        <v>0</v>
      </c>
      <c r="P355" s="43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46</v>
      </c>
      <c r="E356" s="3" t="s">
        <v>737</v>
      </c>
      <c r="F356" s="16" t="s">
        <v>738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46</v>
      </c>
      <c r="E357" s="3" t="s">
        <v>739</v>
      </c>
      <c r="F357" s="16" t="s">
        <v>740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122</v>
      </c>
      <c r="E358" s="3" t="s">
        <v>741</v>
      </c>
      <c r="F358" s="16" t="s">
        <v>742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549</v>
      </c>
      <c r="E359" s="3" t="s">
        <v>743</v>
      </c>
      <c r="F359" s="16" t="s">
        <v>744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46</v>
      </c>
      <c r="E360" s="3" t="s">
        <v>745</v>
      </c>
      <c r="F360" s="16" t="s">
        <v>746</v>
      </c>
      <c r="G360" s="45">
        <f t="shared" si="20"/>
        <v>7</v>
      </c>
      <c r="H360" s="29">
        <v>2</v>
      </c>
      <c r="I360" s="30">
        <v>8</v>
      </c>
      <c r="J360" s="27">
        <f t="shared" si="21"/>
        <v>5</v>
      </c>
      <c r="K360" s="28">
        <f t="shared" si="22"/>
        <v>2</v>
      </c>
      <c r="L360" s="50">
        <v>1</v>
      </c>
      <c r="M360" s="2">
        <v>1</v>
      </c>
      <c r="N360" s="50">
        <v>4</v>
      </c>
      <c r="O360" s="28">
        <f t="shared" si="24"/>
        <v>2</v>
      </c>
      <c r="P360" s="43">
        <v>1</v>
      </c>
      <c r="Q360" s="2">
        <v>2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46</v>
      </c>
      <c r="E361" s="3" t="s">
        <v>747</v>
      </c>
      <c r="F361" s="16" t="s">
        <v>748</v>
      </c>
      <c r="G361" s="45">
        <f t="shared" si="20"/>
        <v>1</v>
      </c>
      <c r="H361" s="29">
        <v>1</v>
      </c>
      <c r="I361" s="30">
        <v>4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749</v>
      </c>
      <c r="F362" s="16" t="s">
        <v>750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99</v>
      </c>
      <c r="E363" s="3" t="s">
        <v>751</v>
      </c>
      <c r="F363" s="16" t="s">
        <v>752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99</v>
      </c>
      <c r="E364" s="3" t="s">
        <v>753</v>
      </c>
      <c r="F364" s="16" t="s">
        <v>754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46</v>
      </c>
      <c r="E365" s="3" t="s">
        <v>755</v>
      </c>
      <c r="F365" s="16" t="s">
        <v>756</v>
      </c>
      <c r="G365" s="45">
        <f t="shared" si="20"/>
        <v>1</v>
      </c>
      <c r="H365" s="29">
        <v>1</v>
      </c>
      <c r="I365" s="30">
        <v>1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46</v>
      </c>
      <c r="E366" s="3" t="s">
        <v>757</v>
      </c>
      <c r="F366" s="16" t="s">
        <v>758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759</v>
      </c>
      <c r="E367" s="3" t="s">
        <v>760</v>
      </c>
      <c r="F367" s="16" t="s">
        <v>761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>
        <v>0</v>
      </c>
    </row>
    <row r="368" spans="1:19" customFormat="1" hidden="1" x14ac:dyDescent="0.2">
      <c r="A368" s="2">
        <v>84280</v>
      </c>
      <c r="B368" s="3"/>
      <c r="C368" s="3"/>
      <c r="D368" s="3" t="s">
        <v>46</v>
      </c>
      <c r="E368" s="3" t="s">
        <v>762</v>
      </c>
      <c r="F368" s="16" t="s">
        <v>763</v>
      </c>
      <c r="G368" s="45">
        <f t="shared" si="20"/>
        <v>0</v>
      </c>
      <c r="H368" s="29">
        <v>0</v>
      </c>
      <c r="I368" s="30">
        <v>0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>
        <v>0</v>
      </c>
    </row>
    <row r="369" spans="1:19" customFormat="1" hidden="1" x14ac:dyDescent="0.2">
      <c r="A369" s="2">
        <v>84320</v>
      </c>
      <c r="B369" s="3"/>
      <c r="C369" s="3"/>
      <c r="D369" s="3" t="s">
        <v>46</v>
      </c>
      <c r="E369" s="3" t="s">
        <v>764</v>
      </c>
      <c r="F369" s="16" t="s">
        <v>765</v>
      </c>
      <c r="G369" s="45">
        <f t="shared" si="20"/>
        <v>0</v>
      </c>
      <c r="H369" s="29">
        <v>0</v>
      </c>
      <c r="I369" s="30">
        <v>0</v>
      </c>
      <c r="J369" s="27">
        <f t="shared" si="21"/>
        <v>0</v>
      </c>
      <c r="K369" s="28">
        <f t="shared" si="22"/>
        <v>0</v>
      </c>
      <c r="L369" s="50">
        <v>0</v>
      </c>
      <c r="M369" s="2">
        <v>0</v>
      </c>
      <c r="N369" s="50">
        <v>0</v>
      </c>
      <c r="O369" s="28">
        <f t="shared" si="24"/>
        <v>0</v>
      </c>
      <c r="P369" s="43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46</v>
      </c>
      <c r="E370" s="3" t="s">
        <v>766</v>
      </c>
      <c r="F370" s="16" t="s">
        <v>767</v>
      </c>
      <c r="G370" s="45">
        <f t="shared" si="20"/>
        <v>0</v>
      </c>
      <c r="H370" s="29">
        <v>0</v>
      </c>
      <c r="I370" s="30">
        <v>0</v>
      </c>
      <c r="J370" s="27">
        <f t="shared" si="21"/>
        <v>0</v>
      </c>
      <c r="K370" s="28">
        <f t="shared" si="22"/>
        <v>0</v>
      </c>
      <c r="L370" s="50">
        <v>0</v>
      </c>
      <c r="M370" s="2">
        <v>0</v>
      </c>
      <c r="N370" s="50">
        <v>0</v>
      </c>
      <c r="O370" s="28">
        <f t="shared" si="24"/>
        <v>0</v>
      </c>
      <c r="P370" s="43">
        <v>0</v>
      </c>
      <c r="Q370" s="2">
        <v>0</v>
      </c>
      <c r="R370" s="2">
        <v>0</v>
      </c>
      <c r="S370" s="2">
        <v>0</v>
      </c>
    </row>
    <row r="371" spans="1:19" customFormat="1" x14ac:dyDescent="0.2">
      <c r="A371" s="2">
        <v>84350</v>
      </c>
      <c r="B371" s="3"/>
      <c r="C371" s="3"/>
      <c r="D371" s="3" t="s">
        <v>0</v>
      </c>
      <c r="E371" s="3" t="s">
        <v>768</v>
      </c>
      <c r="F371" s="16" t="s">
        <v>769</v>
      </c>
      <c r="G371" s="45">
        <f t="shared" si="20"/>
        <v>1</v>
      </c>
      <c r="H371" s="29">
        <v>0</v>
      </c>
      <c r="I371" s="30">
        <v>0</v>
      </c>
      <c r="J371" s="27">
        <f t="shared" si="21"/>
        <v>1</v>
      </c>
      <c r="K371" s="28">
        <f t="shared" si="22"/>
        <v>1</v>
      </c>
      <c r="L371" s="50">
        <v>0</v>
      </c>
      <c r="M371" s="2">
        <v>0</v>
      </c>
      <c r="N371" s="50">
        <v>1</v>
      </c>
      <c r="O371" s="28">
        <f t="shared" si="24"/>
        <v>1</v>
      </c>
      <c r="P371" s="43">
        <v>1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46</v>
      </c>
      <c r="E372" s="3" t="s">
        <v>770</v>
      </c>
      <c r="F372" s="16" t="s">
        <v>771</v>
      </c>
      <c r="G372" s="45">
        <f t="shared" si="20"/>
        <v>1</v>
      </c>
      <c r="H372" s="29">
        <v>0</v>
      </c>
      <c r="I372" s="30">
        <v>0</v>
      </c>
      <c r="J372" s="27">
        <f t="shared" si="21"/>
        <v>1</v>
      </c>
      <c r="K372" s="28">
        <f t="shared" si="22"/>
        <v>1</v>
      </c>
      <c r="L372" s="50">
        <v>0</v>
      </c>
      <c r="M372" s="2">
        <v>0</v>
      </c>
      <c r="N372" s="50">
        <v>1</v>
      </c>
      <c r="O372" s="28">
        <f t="shared" si="24"/>
        <v>1</v>
      </c>
      <c r="P372" s="43">
        <v>1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84</v>
      </c>
      <c r="E373" s="3" t="s">
        <v>772</v>
      </c>
      <c r="F373" s="16" t="s">
        <v>773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46</v>
      </c>
      <c r="E374" s="3" t="s">
        <v>774</v>
      </c>
      <c r="F374" s="16" t="s">
        <v>775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46</v>
      </c>
      <c r="E375" s="3" t="s">
        <v>776</v>
      </c>
      <c r="F375" s="16" t="s">
        <v>777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46</v>
      </c>
      <c r="E376" s="3" t="s">
        <v>778</v>
      </c>
      <c r="F376" s="16" t="s">
        <v>779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0">
        <v>84440.5</v>
      </c>
      <c r="B377" s="3" t="s">
        <v>435</v>
      </c>
      <c r="C377" s="3" t="s">
        <v>435</v>
      </c>
      <c r="D377" s="3" t="s">
        <v>114</v>
      </c>
      <c r="E377" s="3" t="s">
        <v>780</v>
      </c>
      <c r="F377" s="16" t="s">
        <v>781</v>
      </c>
      <c r="G377" s="45">
        <f t="shared" si="20"/>
        <v>1</v>
      </c>
      <c r="H377" s="29">
        <v>0</v>
      </c>
      <c r="I377" s="30">
        <v>0</v>
      </c>
      <c r="J377" s="27">
        <f t="shared" si="21"/>
        <v>1</v>
      </c>
      <c r="K377" s="28">
        <f t="shared" si="22"/>
        <v>1</v>
      </c>
      <c r="L377" s="50">
        <v>0</v>
      </c>
      <c r="M377" s="2">
        <v>0</v>
      </c>
      <c r="N377" s="50">
        <v>1</v>
      </c>
      <c r="O377" s="28">
        <f t="shared" si="24"/>
        <v>1</v>
      </c>
      <c r="P377" s="43">
        <v>1</v>
      </c>
      <c r="Q377" s="2">
        <v>0</v>
      </c>
      <c r="R377" s="2">
        <v>0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46</v>
      </c>
      <c r="E378" s="3" t="s">
        <v>782</v>
      </c>
      <c r="F378" s="16" t="s">
        <v>783</v>
      </c>
      <c r="G378" s="45">
        <f t="shared" si="20"/>
        <v>2</v>
      </c>
      <c r="H378" s="29">
        <v>2</v>
      </c>
      <c r="I378" s="30">
        <v>2</v>
      </c>
      <c r="J378" s="27">
        <f t="shared" si="21"/>
        <v>0</v>
      </c>
      <c r="K378" s="28">
        <f t="shared" si="22"/>
        <v>0</v>
      </c>
      <c r="L378" s="50">
        <v>0</v>
      </c>
      <c r="M378" s="2">
        <v>0</v>
      </c>
      <c r="N378" s="50">
        <v>0</v>
      </c>
      <c r="O378" s="28">
        <f t="shared" si="24"/>
        <v>0</v>
      </c>
      <c r="P378" s="43">
        <v>0</v>
      </c>
      <c r="Q378" s="2">
        <v>0</v>
      </c>
      <c r="R378" s="2">
        <v>0</v>
      </c>
      <c r="S378" s="2">
        <v>0</v>
      </c>
    </row>
    <row r="379" spans="1:19" customFormat="1" hidden="1" x14ac:dyDescent="0.2">
      <c r="A379" s="2">
        <v>84480</v>
      </c>
      <c r="B379" s="3"/>
      <c r="C379" s="3"/>
      <c r="D379" s="3" t="s">
        <v>46</v>
      </c>
      <c r="E379" s="3" t="s">
        <v>784</v>
      </c>
      <c r="F379" s="16" t="s">
        <v>785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104</v>
      </c>
      <c r="E380" s="3" t="s">
        <v>786</v>
      </c>
      <c r="F380" s="16" t="s">
        <v>787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>
        <v>0</v>
      </c>
    </row>
    <row r="381" spans="1:19" customFormat="1" hidden="1" x14ac:dyDescent="0.2">
      <c r="A381" s="2">
        <v>84550</v>
      </c>
      <c r="B381" s="3"/>
      <c r="C381" s="3"/>
      <c r="D381" s="3" t="s">
        <v>46</v>
      </c>
      <c r="E381" s="3" t="s">
        <v>788</v>
      </c>
      <c r="F381" s="16" t="s">
        <v>789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46</v>
      </c>
      <c r="E382" s="3" t="s">
        <v>790</v>
      </c>
      <c r="F382" s="16" t="s">
        <v>791</v>
      </c>
      <c r="G382" s="45">
        <f t="shared" si="20"/>
        <v>4</v>
      </c>
      <c r="H382" s="29">
        <v>1</v>
      </c>
      <c r="I382" s="30">
        <v>1</v>
      </c>
      <c r="J382" s="27">
        <f t="shared" si="21"/>
        <v>3</v>
      </c>
      <c r="K382" s="28">
        <f t="shared" si="22"/>
        <v>2</v>
      </c>
      <c r="L382" s="50">
        <v>0</v>
      </c>
      <c r="M382" s="2">
        <v>0</v>
      </c>
      <c r="N382" s="50">
        <v>3</v>
      </c>
      <c r="O382" s="28">
        <f t="shared" si="24"/>
        <v>2</v>
      </c>
      <c r="P382" s="43">
        <v>2</v>
      </c>
      <c r="Q382" s="2">
        <v>2</v>
      </c>
      <c r="R382" s="2">
        <v>0</v>
      </c>
      <c r="S382" s="2">
        <v>0</v>
      </c>
    </row>
    <row r="383" spans="1:19" customFormat="1" hidden="1" x14ac:dyDescent="0.2">
      <c r="A383" s="2">
        <v>84570</v>
      </c>
      <c r="B383" s="3"/>
      <c r="C383" s="3"/>
      <c r="D383" s="94" t="s">
        <v>84</v>
      </c>
      <c r="E383" s="3" t="s">
        <v>792</v>
      </c>
      <c r="F383" s="16" t="s">
        <v>793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104</v>
      </c>
      <c r="E384" s="3" t="s">
        <v>794</v>
      </c>
      <c r="F384" s="16" t="s">
        <v>795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84</v>
      </c>
      <c r="E385" s="3" t="s">
        <v>796</v>
      </c>
      <c r="F385" s="16" t="s">
        <v>797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84</v>
      </c>
      <c r="E386" s="3" t="s">
        <v>798</v>
      </c>
      <c r="F386" s="16" t="s">
        <v>799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800</v>
      </c>
      <c r="F387" s="16" t="s">
        <v>801</v>
      </c>
      <c r="G387" s="45">
        <f t="shared" si="25"/>
        <v>1</v>
      </c>
      <c r="H387" s="29">
        <v>1</v>
      </c>
      <c r="I387" s="30">
        <v>1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46</v>
      </c>
      <c r="E388" s="3" t="s">
        <v>802</v>
      </c>
      <c r="F388" s="16" t="s">
        <v>803</v>
      </c>
      <c r="G388" s="45">
        <f t="shared" si="25"/>
        <v>1</v>
      </c>
      <c r="H388" s="29">
        <v>1</v>
      </c>
      <c r="I388" s="30">
        <v>1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46</v>
      </c>
      <c r="E389" s="3" t="s">
        <v>804</v>
      </c>
      <c r="F389" s="16" t="s">
        <v>805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468</v>
      </c>
      <c r="C390" s="3" t="s">
        <v>468</v>
      </c>
      <c r="D390" s="94" t="s">
        <v>84</v>
      </c>
      <c r="E390" s="3" t="s">
        <v>806</v>
      </c>
      <c r="F390" s="16" t="s">
        <v>807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39" t="s">
        <v>84</v>
      </c>
      <c r="E391" s="3" t="s">
        <v>808</v>
      </c>
      <c r="F391" s="16" t="s">
        <v>809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104</v>
      </c>
      <c r="E392" s="3" t="s">
        <v>810</v>
      </c>
      <c r="F392" s="16" t="s">
        <v>811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812</v>
      </c>
      <c r="E393" s="3" t="s">
        <v>813</v>
      </c>
      <c r="F393" s="16" t="s">
        <v>814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99</v>
      </c>
      <c r="E394" s="3" t="s">
        <v>815</v>
      </c>
      <c r="F394" s="16" t="s">
        <v>816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>
        <v>0</v>
      </c>
    </row>
    <row r="395" spans="1:19" customFormat="1" hidden="1" x14ac:dyDescent="0.2">
      <c r="A395" s="2">
        <v>84750</v>
      </c>
      <c r="B395" s="3"/>
      <c r="C395" s="3"/>
      <c r="D395" s="3" t="s">
        <v>46</v>
      </c>
      <c r="E395" s="3" t="s">
        <v>817</v>
      </c>
      <c r="F395" s="16" t="s">
        <v>818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>
        <v>0</v>
      </c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819</v>
      </c>
      <c r="F396" s="16" t="s">
        <v>820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2">
        <v>0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46</v>
      </c>
      <c r="E397" s="3" t="s">
        <v>821</v>
      </c>
      <c r="F397" s="16" t="s">
        <v>822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99</v>
      </c>
      <c r="E398" s="3" t="s">
        <v>823</v>
      </c>
      <c r="F398" s="16" t="s">
        <v>824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46</v>
      </c>
      <c r="E399" s="3" t="s">
        <v>825</v>
      </c>
      <c r="F399" s="16" t="s">
        <v>826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>
        <v>0</v>
      </c>
    </row>
    <row r="400" spans="1:19" customFormat="1" hidden="1" x14ac:dyDescent="0.2">
      <c r="A400" s="2">
        <v>84810</v>
      </c>
      <c r="B400" s="3"/>
      <c r="C400" s="3"/>
      <c r="D400" s="3" t="s">
        <v>46</v>
      </c>
      <c r="E400" s="3" t="s">
        <v>827</v>
      </c>
      <c r="F400" s="16" t="s">
        <v>828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46</v>
      </c>
      <c r="E401" s="3" t="s">
        <v>829</v>
      </c>
      <c r="F401" s="16" t="s">
        <v>830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46</v>
      </c>
      <c r="E402" s="3" t="s">
        <v>831</v>
      </c>
      <c r="F402" s="16" t="s">
        <v>832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46</v>
      </c>
      <c r="E403" s="3" t="s">
        <v>833</v>
      </c>
      <c r="F403" s="16" t="s">
        <v>834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84</v>
      </c>
      <c r="E404" s="3" t="s">
        <v>835</v>
      </c>
      <c r="F404" s="16" t="s">
        <v>836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216</v>
      </c>
      <c r="E405" s="3" t="s">
        <v>837</v>
      </c>
      <c r="F405" s="16" t="s">
        <v>838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53</v>
      </c>
      <c r="C406" s="3" t="s">
        <v>53</v>
      </c>
      <c r="D406" s="3"/>
      <c r="E406" s="3" t="s">
        <v>839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104</v>
      </c>
      <c r="E407" s="3" t="s">
        <v>840</v>
      </c>
      <c r="F407" s="16" t="s">
        <v>841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46</v>
      </c>
      <c r="E408" s="3" t="s">
        <v>842</v>
      </c>
      <c r="F408" s="16" t="s">
        <v>843</v>
      </c>
      <c r="G408" s="45">
        <f t="shared" si="25"/>
        <v>0</v>
      </c>
      <c r="H408" s="29">
        <v>0</v>
      </c>
      <c r="I408" s="30">
        <v>0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84</v>
      </c>
      <c r="E409" s="3" t="s">
        <v>844</v>
      </c>
      <c r="F409" s="16" t="s">
        <v>845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46</v>
      </c>
      <c r="E410" s="3" t="s">
        <v>846</v>
      </c>
      <c r="F410" s="16" t="s">
        <v>847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104</v>
      </c>
      <c r="E411" s="3" t="s">
        <v>848</v>
      </c>
      <c r="F411" s="16" t="s">
        <v>849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46</v>
      </c>
      <c r="E412" s="3" t="s">
        <v>850</v>
      </c>
      <c r="F412" s="16" t="s">
        <v>851</v>
      </c>
      <c r="G412" s="45">
        <f t="shared" si="25"/>
        <v>1</v>
      </c>
      <c r="H412" s="29">
        <v>1</v>
      </c>
      <c r="I412" s="30">
        <v>1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852</v>
      </c>
      <c r="F413" s="16" t="s">
        <v>853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854</v>
      </c>
      <c r="F414" s="16" t="s">
        <v>855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46</v>
      </c>
      <c r="E415" s="3" t="s">
        <v>856</v>
      </c>
      <c r="F415" s="16" t="s">
        <v>857</v>
      </c>
      <c r="G415" s="45">
        <f t="shared" si="25"/>
        <v>3</v>
      </c>
      <c r="H415" s="29">
        <v>1</v>
      </c>
      <c r="I415" s="30">
        <v>1</v>
      </c>
      <c r="J415" s="27">
        <f t="shared" si="26"/>
        <v>2</v>
      </c>
      <c r="K415" s="28">
        <f t="shared" si="27"/>
        <v>1</v>
      </c>
      <c r="L415" s="50">
        <v>0</v>
      </c>
      <c r="M415" s="2">
        <v>0</v>
      </c>
      <c r="N415" s="50">
        <v>2</v>
      </c>
      <c r="O415" s="28">
        <f t="shared" si="24"/>
        <v>1</v>
      </c>
      <c r="P415" s="43">
        <v>1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216</v>
      </c>
      <c r="E416" s="3" t="s">
        <v>858</v>
      </c>
      <c r="F416" s="16" t="s">
        <v>859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99</v>
      </c>
      <c r="E417" s="3" t="s">
        <v>860</v>
      </c>
      <c r="F417" s="16" t="s">
        <v>861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85160</v>
      </c>
      <c r="B418" s="3"/>
      <c r="C418" s="3"/>
      <c r="D418" s="3" t="s">
        <v>46</v>
      </c>
      <c r="E418" s="3" t="s">
        <v>862</v>
      </c>
      <c r="F418" s="16" t="s">
        <v>863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2">
        <v>85170</v>
      </c>
      <c r="B419" s="3"/>
      <c r="C419" s="3"/>
      <c r="D419" s="3" t="s">
        <v>46</v>
      </c>
      <c r="E419" s="3" t="s">
        <v>864</v>
      </c>
      <c r="F419" s="16" t="s">
        <v>865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46</v>
      </c>
      <c r="E420" s="3" t="s">
        <v>866</v>
      </c>
      <c r="F420" s="16" t="s">
        <v>867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84</v>
      </c>
      <c r="E421" s="3" t="s">
        <v>868</v>
      </c>
      <c r="F421" s="16" t="s">
        <v>869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99</v>
      </c>
      <c r="E422" s="3" t="s">
        <v>870</v>
      </c>
      <c r="F422" s="16" t="s">
        <v>871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46</v>
      </c>
      <c r="E423" s="3" t="s">
        <v>872</v>
      </c>
      <c r="F423" s="16" t="s">
        <v>873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>
        <v>0</v>
      </c>
    </row>
    <row r="424" spans="1:19" hidden="1" x14ac:dyDescent="0.2">
      <c r="A424" s="2">
        <v>85270</v>
      </c>
      <c r="B424" s="3"/>
      <c r="C424" s="3"/>
      <c r="D424" s="3" t="s">
        <v>46</v>
      </c>
      <c r="E424" s="3" t="s">
        <v>874</v>
      </c>
      <c r="F424" s="16" t="s">
        <v>875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104</v>
      </c>
      <c r="E425" s="3" t="s">
        <v>876</v>
      </c>
      <c r="F425" s="16" t="s">
        <v>877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878</v>
      </c>
      <c r="F426" s="16" t="s">
        <v>879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46</v>
      </c>
      <c r="E427" s="3" t="s">
        <v>880</v>
      </c>
      <c r="F427" s="16" t="s">
        <v>881</v>
      </c>
      <c r="G427" s="45">
        <f t="shared" si="25"/>
        <v>0</v>
      </c>
      <c r="H427" s="29">
        <v>0</v>
      </c>
      <c r="I427" s="30">
        <v>0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46</v>
      </c>
      <c r="E428" s="3" t="s">
        <v>882</v>
      </c>
      <c r="F428" s="16" t="s">
        <v>883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>
        <v>0</v>
      </c>
    </row>
    <row r="429" spans="1:19" customFormat="1" hidden="1" x14ac:dyDescent="0.2">
      <c r="A429" s="2">
        <v>85350</v>
      </c>
      <c r="B429" s="3"/>
      <c r="C429" s="3"/>
      <c r="D429" s="3" t="s">
        <v>46</v>
      </c>
      <c r="E429" s="3" t="s">
        <v>884</v>
      </c>
      <c r="F429" s="16" t="s">
        <v>885</v>
      </c>
      <c r="G429" s="45">
        <f t="shared" si="25"/>
        <v>0</v>
      </c>
      <c r="H429" s="29">
        <v>0</v>
      </c>
      <c r="I429" s="30">
        <v>0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46</v>
      </c>
      <c r="E430" s="3" t="s">
        <v>886</v>
      </c>
      <c r="F430" s="16" t="s">
        <v>887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>
        <v>0</v>
      </c>
    </row>
    <row r="431" spans="1:19" customFormat="1" hidden="1" x14ac:dyDescent="0.2">
      <c r="A431" s="2">
        <v>85370</v>
      </c>
      <c r="B431" s="3"/>
      <c r="C431" s="3"/>
      <c r="D431" s="3" t="s">
        <v>46</v>
      </c>
      <c r="E431" s="3" t="s">
        <v>888</v>
      </c>
      <c r="F431" s="16" t="s">
        <v>889</v>
      </c>
      <c r="G431" s="45">
        <f t="shared" si="25"/>
        <v>0</v>
      </c>
      <c r="H431" s="29">
        <v>0</v>
      </c>
      <c r="I431" s="30">
        <v>0</v>
      </c>
      <c r="J431" s="27">
        <f t="shared" si="26"/>
        <v>0</v>
      </c>
      <c r="K431" s="28">
        <f t="shared" si="27"/>
        <v>0</v>
      </c>
      <c r="L431" s="50">
        <v>0</v>
      </c>
      <c r="M431" s="2">
        <v>0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46</v>
      </c>
      <c r="E432" s="3" t="s">
        <v>890</v>
      </c>
      <c r="F432" s="16" t="s">
        <v>891</v>
      </c>
      <c r="G432" s="45">
        <f t="shared" si="25"/>
        <v>3</v>
      </c>
      <c r="H432" s="29">
        <v>1</v>
      </c>
      <c r="I432" s="30">
        <v>1</v>
      </c>
      <c r="J432" s="27">
        <f t="shared" si="26"/>
        <v>2</v>
      </c>
      <c r="K432" s="28">
        <f t="shared" si="27"/>
        <v>3</v>
      </c>
      <c r="L432" s="50">
        <v>0</v>
      </c>
      <c r="M432" s="2">
        <v>0</v>
      </c>
      <c r="N432" s="50">
        <v>2</v>
      </c>
      <c r="O432" s="28">
        <f t="shared" si="28"/>
        <v>3</v>
      </c>
      <c r="P432" s="43">
        <v>3</v>
      </c>
      <c r="Q432" s="2">
        <v>0</v>
      </c>
      <c r="R432" s="2">
        <v>0</v>
      </c>
      <c r="S432" s="2">
        <v>0</v>
      </c>
    </row>
    <row r="433" spans="1:19" customFormat="1" hidden="1" x14ac:dyDescent="0.2">
      <c r="A433" s="2">
        <v>85390</v>
      </c>
      <c r="B433" s="3"/>
      <c r="C433" s="3"/>
      <c r="D433" s="3" t="s">
        <v>46</v>
      </c>
      <c r="E433" s="3" t="s">
        <v>892</v>
      </c>
      <c r="F433" s="16" t="s">
        <v>893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216</v>
      </c>
      <c r="E434" s="3" t="s">
        <v>894</v>
      </c>
      <c r="F434" s="16" t="s">
        <v>895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99</v>
      </c>
      <c r="E435" s="3" t="s">
        <v>896</v>
      </c>
      <c r="F435" s="16" t="s">
        <v>897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104</v>
      </c>
      <c r="E436" s="3" t="s">
        <v>898</v>
      </c>
      <c r="F436" s="16" t="s">
        <v>899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46</v>
      </c>
      <c r="E437" s="3" t="s">
        <v>900</v>
      </c>
      <c r="F437" s="16" t="s">
        <v>901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84</v>
      </c>
      <c r="E438" s="3" t="s">
        <v>902</v>
      </c>
      <c r="F438" s="16" t="s">
        <v>903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99</v>
      </c>
      <c r="E439" s="3" t="s">
        <v>904</v>
      </c>
      <c r="F439" s="16" t="s">
        <v>905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906</v>
      </c>
      <c r="F440" s="16" t="s">
        <v>907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99</v>
      </c>
      <c r="E441" s="3" t="s">
        <v>908</v>
      </c>
      <c r="F441" s="16" t="s">
        <v>909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46</v>
      </c>
      <c r="E442" s="3" t="s">
        <v>910</v>
      </c>
      <c r="F442" s="16" t="s">
        <v>911</v>
      </c>
      <c r="G442" s="45">
        <f t="shared" si="25"/>
        <v>0</v>
      </c>
      <c r="H442" s="29">
        <v>0</v>
      </c>
      <c r="I442" s="30">
        <v>0</v>
      </c>
      <c r="J442" s="27">
        <f t="shared" si="26"/>
        <v>0</v>
      </c>
      <c r="K442" s="28">
        <f t="shared" si="27"/>
        <v>0</v>
      </c>
      <c r="L442" s="50">
        <v>0</v>
      </c>
      <c r="M442" s="2">
        <v>0</v>
      </c>
      <c r="N442" s="50">
        <v>0</v>
      </c>
      <c r="O442" s="28">
        <f t="shared" si="28"/>
        <v>0</v>
      </c>
      <c r="P442" s="43">
        <v>0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46</v>
      </c>
      <c r="E443" s="3" t="s">
        <v>912</v>
      </c>
      <c r="F443" s="16" t="s">
        <v>913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46</v>
      </c>
      <c r="E444" s="3" t="s">
        <v>914</v>
      </c>
      <c r="F444" s="16" t="s">
        <v>915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53</v>
      </c>
      <c r="C445" s="3" t="s">
        <v>53</v>
      </c>
      <c r="D445" s="3"/>
      <c r="E445" s="3" t="s">
        <v>916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46</v>
      </c>
      <c r="E446" s="3" t="s">
        <v>917</v>
      </c>
      <c r="F446" s="16" t="s">
        <v>918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85770</v>
      </c>
      <c r="B447" s="3"/>
      <c r="C447" s="3"/>
      <c r="D447" s="3" t="s">
        <v>46</v>
      </c>
      <c r="E447" s="3" t="s">
        <v>919</v>
      </c>
      <c r="F447" s="16" t="s">
        <v>920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>
        <v>0</v>
      </c>
    </row>
    <row r="448" spans="1:19" customFormat="1" hidden="1" x14ac:dyDescent="0.2">
      <c r="A448" s="2">
        <v>85780</v>
      </c>
      <c r="B448" s="3"/>
      <c r="C448" s="3"/>
      <c r="D448" s="3" t="s">
        <v>46</v>
      </c>
      <c r="E448" s="3" t="s">
        <v>921</v>
      </c>
      <c r="F448" s="16" t="s">
        <v>922</v>
      </c>
      <c r="G448" s="45">
        <f t="shared" si="25"/>
        <v>0</v>
      </c>
      <c r="H448" s="29">
        <v>0</v>
      </c>
      <c r="I448" s="30">
        <v>0</v>
      </c>
      <c r="J448" s="27">
        <f t="shared" si="26"/>
        <v>0</v>
      </c>
      <c r="K448" s="28">
        <f t="shared" si="27"/>
        <v>0</v>
      </c>
      <c r="L448" s="50">
        <v>0</v>
      </c>
      <c r="M448" s="2">
        <v>0</v>
      </c>
      <c r="N448" s="50">
        <v>0</v>
      </c>
      <c r="O448" s="28">
        <f t="shared" si="28"/>
        <v>0</v>
      </c>
      <c r="P448" s="43">
        <v>0</v>
      </c>
      <c r="Q448" s="2">
        <v>0</v>
      </c>
      <c r="R448" s="2">
        <v>0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84</v>
      </c>
      <c r="E449" s="3" t="s">
        <v>923</v>
      </c>
      <c r="F449" s="16" t="s">
        <v>924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>
        <v>0</v>
      </c>
    </row>
    <row r="450" spans="1:19" customFormat="1" hidden="1" x14ac:dyDescent="0.2">
      <c r="A450" s="2">
        <v>85830</v>
      </c>
      <c r="B450" s="3"/>
      <c r="C450" s="3"/>
      <c r="D450" s="3" t="s">
        <v>46</v>
      </c>
      <c r="E450" s="3" t="s">
        <v>925</v>
      </c>
      <c r="F450" s="16" t="s">
        <v>926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85920</v>
      </c>
      <c r="B451" s="3"/>
      <c r="C451" s="3"/>
      <c r="D451" s="3" t="s">
        <v>46</v>
      </c>
      <c r="E451" s="3" t="s">
        <v>927</v>
      </c>
      <c r="F451" s="16" t="s">
        <v>928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46</v>
      </c>
      <c r="E452" s="3" t="s">
        <v>929</v>
      </c>
      <c r="F452" s="16" t="s">
        <v>930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>
        <v>0</v>
      </c>
    </row>
    <row r="453" spans="1:19" customFormat="1" hidden="1" x14ac:dyDescent="0.2">
      <c r="A453" s="2">
        <v>85960</v>
      </c>
      <c r="B453" s="3"/>
      <c r="C453" s="3"/>
      <c r="D453" s="3" t="s">
        <v>46</v>
      </c>
      <c r="E453" s="3" t="s">
        <v>931</v>
      </c>
      <c r="F453" s="16" t="s">
        <v>932</v>
      </c>
      <c r="G453" s="45">
        <f t="shared" si="29"/>
        <v>0</v>
      </c>
      <c r="H453" s="29">
        <v>0</v>
      </c>
      <c r="I453" s="30">
        <v>0</v>
      </c>
      <c r="J453" s="27">
        <f t="shared" si="30"/>
        <v>0</v>
      </c>
      <c r="K453" s="28">
        <f t="shared" si="31"/>
        <v>0</v>
      </c>
      <c r="L453" s="50">
        <v>0</v>
      </c>
      <c r="M453" s="2">
        <v>0</v>
      </c>
      <c r="N453" s="50">
        <v>0</v>
      </c>
      <c r="O453" s="28">
        <f t="shared" si="28"/>
        <v>0</v>
      </c>
      <c r="P453" s="43">
        <v>0</v>
      </c>
      <c r="Q453" s="2">
        <v>0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122</v>
      </c>
      <c r="E454" s="3" t="s">
        <v>933</v>
      </c>
      <c r="F454" s="16" t="s">
        <v>934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>
        <v>0</v>
      </c>
    </row>
    <row r="455" spans="1:19" customFormat="1" hidden="1" x14ac:dyDescent="0.2">
      <c r="A455" s="2">
        <v>85990</v>
      </c>
      <c r="B455" s="3"/>
      <c r="C455" s="3"/>
      <c r="D455" s="3" t="s">
        <v>46</v>
      </c>
      <c r="E455" s="3" t="s">
        <v>935</v>
      </c>
      <c r="F455" s="16" t="s">
        <v>936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46</v>
      </c>
      <c r="E456" s="3" t="s">
        <v>937</v>
      </c>
      <c r="F456" s="16" t="s">
        <v>938</v>
      </c>
      <c r="G456" s="45">
        <f t="shared" si="29"/>
        <v>1</v>
      </c>
      <c r="H456" s="29">
        <v>0</v>
      </c>
      <c r="I456" s="30">
        <v>0</v>
      </c>
      <c r="J456" s="27">
        <f t="shared" si="30"/>
        <v>1</v>
      </c>
      <c r="K456" s="28">
        <f t="shared" si="31"/>
        <v>1</v>
      </c>
      <c r="L456" s="50">
        <v>0</v>
      </c>
      <c r="M456" s="2">
        <v>0</v>
      </c>
      <c r="N456" s="50">
        <v>1</v>
      </c>
      <c r="O456" s="28">
        <f t="shared" si="28"/>
        <v>1</v>
      </c>
      <c r="P456" s="43">
        <v>1</v>
      </c>
      <c r="Q456" s="2">
        <v>0</v>
      </c>
      <c r="R456" s="2">
        <v>0</v>
      </c>
      <c r="S456" s="2">
        <v>0</v>
      </c>
    </row>
    <row r="457" spans="1:19" customFormat="1" hidden="1" x14ac:dyDescent="0.2">
      <c r="A457" s="2">
        <v>86030</v>
      </c>
      <c r="B457" s="3"/>
      <c r="C457" s="3"/>
      <c r="D457" s="3" t="s">
        <v>46</v>
      </c>
      <c r="E457" s="3" t="s">
        <v>939</v>
      </c>
      <c r="F457" s="16" t="s">
        <v>940</v>
      </c>
      <c r="G457" s="45">
        <f t="shared" si="29"/>
        <v>0</v>
      </c>
      <c r="H457" s="29">
        <v>0</v>
      </c>
      <c r="I457" s="30">
        <v>0</v>
      </c>
      <c r="J457" s="27">
        <f t="shared" si="30"/>
        <v>0</v>
      </c>
      <c r="K457" s="28">
        <f t="shared" si="31"/>
        <v>0</v>
      </c>
      <c r="L457" s="50">
        <v>0</v>
      </c>
      <c r="M457" s="2">
        <v>0</v>
      </c>
      <c r="N457" s="50">
        <v>0</v>
      </c>
      <c r="O457" s="28">
        <f t="shared" si="28"/>
        <v>0</v>
      </c>
      <c r="P457" s="43">
        <v>0</v>
      </c>
      <c r="Q457" s="2">
        <v>0</v>
      </c>
      <c r="R457" s="2">
        <v>0</v>
      </c>
      <c r="S457" s="2">
        <v>0</v>
      </c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941</v>
      </c>
      <c r="F458" s="16" t="s">
        <v>942</v>
      </c>
      <c r="G458" s="45">
        <f t="shared" si="29"/>
        <v>0</v>
      </c>
      <c r="H458" s="29">
        <v>0</v>
      </c>
      <c r="I458" s="30">
        <v>0</v>
      </c>
      <c r="J458" s="27">
        <f t="shared" si="30"/>
        <v>0</v>
      </c>
      <c r="K458" s="28">
        <f t="shared" si="31"/>
        <v>0</v>
      </c>
      <c r="L458" s="50">
        <v>0</v>
      </c>
      <c r="M458" s="2">
        <v>0</v>
      </c>
      <c r="N458" s="50">
        <v>0</v>
      </c>
      <c r="O458" s="28">
        <f t="shared" si="28"/>
        <v>0</v>
      </c>
      <c r="P458" s="43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46</v>
      </c>
      <c r="E459" s="3" t="s">
        <v>943</v>
      </c>
      <c r="F459" s="16" t="s">
        <v>944</v>
      </c>
      <c r="G459" s="45">
        <f t="shared" si="29"/>
        <v>1</v>
      </c>
      <c r="H459" s="29">
        <v>0</v>
      </c>
      <c r="I459" s="30">
        <v>0</v>
      </c>
      <c r="J459" s="27">
        <f t="shared" si="30"/>
        <v>1</v>
      </c>
      <c r="K459" s="28">
        <f t="shared" si="31"/>
        <v>2</v>
      </c>
      <c r="L459" s="50">
        <v>0</v>
      </c>
      <c r="M459" s="2">
        <v>0</v>
      </c>
      <c r="N459" s="50">
        <v>1</v>
      </c>
      <c r="O459" s="28">
        <f t="shared" si="28"/>
        <v>2</v>
      </c>
      <c r="P459" s="43">
        <v>2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86070</v>
      </c>
      <c r="B460" s="3"/>
      <c r="C460" s="3"/>
      <c r="D460" s="3" t="s">
        <v>46</v>
      </c>
      <c r="E460" s="3" t="s">
        <v>945</v>
      </c>
      <c r="F460" s="16" t="s">
        <v>946</v>
      </c>
      <c r="G460" s="45">
        <f t="shared" si="29"/>
        <v>2</v>
      </c>
      <c r="H460" s="29">
        <v>2</v>
      </c>
      <c r="I460" s="30">
        <v>1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46</v>
      </c>
      <c r="E461" s="3" t="s">
        <v>947</v>
      </c>
      <c r="F461" s="16" t="s">
        <v>948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84</v>
      </c>
      <c r="E462" s="3" t="s">
        <v>949</v>
      </c>
      <c r="F462" s="16" t="s">
        <v>950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99</v>
      </c>
      <c r="E463" s="3" t="s">
        <v>951</v>
      </c>
      <c r="F463" s="16" t="s">
        <v>952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46</v>
      </c>
      <c r="E464" s="3" t="s">
        <v>953</v>
      </c>
      <c r="F464" s="16" t="s">
        <v>954</v>
      </c>
      <c r="G464" s="45">
        <f t="shared" si="29"/>
        <v>1</v>
      </c>
      <c r="H464" s="29">
        <v>1</v>
      </c>
      <c r="I464" s="30">
        <v>1</v>
      </c>
      <c r="J464" s="27">
        <f t="shared" si="30"/>
        <v>0</v>
      </c>
      <c r="K464" s="28">
        <f t="shared" si="31"/>
        <v>0</v>
      </c>
      <c r="L464" s="50">
        <v>0</v>
      </c>
      <c r="M464" s="2">
        <v>0</v>
      </c>
      <c r="N464" s="50">
        <v>0</v>
      </c>
      <c r="O464" s="28">
        <f t="shared" si="28"/>
        <v>0</v>
      </c>
      <c r="P464" s="43">
        <v>0</v>
      </c>
      <c r="Q464" s="2">
        <v>0</v>
      </c>
      <c r="R464" s="2">
        <v>0</v>
      </c>
      <c r="S464" s="2">
        <v>0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955</v>
      </c>
      <c r="F465" s="16" t="s">
        <v>956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46</v>
      </c>
      <c r="E466" s="3" t="s">
        <v>957</v>
      </c>
      <c r="F466" s="16" t="s">
        <v>958</v>
      </c>
      <c r="G466" s="45">
        <f t="shared" si="29"/>
        <v>1</v>
      </c>
      <c r="H466" s="29">
        <v>1</v>
      </c>
      <c r="I466" s="30">
        <v>1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>
        <v>0</v>
      </c>
    </row>
    <row r="467" spans="1:19" customFormat="1" x14ac:dyDescent="0.2">
      <c r="A467" s="2">
        <v>86310</v>
      </c>
      <c r="B467" s="3"/>
      <c r="C467" s="3"/>
      <c r="D467" s="3" t="s">
        <v>46</v>
      </c>
      <c r="E467" s="3" t="s">
        <v>959</v>
      </c>
      <c r="F467" s="16" t="s">
        <v>960</v>
      </c>
      <c r="G467" s="45">
        <f t="shared" si="29"/>
        <v>5</v>
      </c>
      <c r="H467" s="29">
        <v>2</v>
      </c>
      <c r="I467" s="30">
        <v>4</v>
      </c>
      <c r="J467" s="27">
        <f t="shared" si="30"/>
        <v>3</v>
      </c>
      <c r="K467" s="28">
        <f t="shared" si="31"/>
        <v>4</v>
      </c>
      <c r="L467" s="50">
        <v>3</v>
      </c>
      <c r="M467" s="2">
        <v>4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53</v>
      </c>
      <c r="C468" s="3" t="s">
        <v>53</v>
      </c>
      <c r="D468" s="3"/>
      <c r="E468" s="3" t="s">
        <v>961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84</v>
      </c>
      <c r="E469" s="3" t="s">
        <v>962</v>
      </c>
      <c r="F469" s="16" t="s">
        <v>963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549</v>
      </c>
      <c r="E470" s="3" t="s">
        <v>964</v>
      </c>
      <c r="F470" s="16" t="s">
        <v>965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46</v>
      </c>
      <c r="E471" s="3" t="s">
        <v>966</v>
      </c>
      <c r="F471" s="16" t="s">
        <v>967</v>
      </c>
      <c r="G471" s="45">
        <f t="shared" si="29"/>
        <v>1</v>
      </c>
      <c r="H471" s="29">
        <v>1</v>
      </c>
      <c r="I471" s="30">
        <v>1</v>
      </c>
      <c r="J471" s="27">
        <f t="shared" si="30"/>
        <v>0</v>
      </c>
      <c r="K471" s="28">
        <f t="shared" si="31"/>
        <v>0</v>
      </c>
      <c r="L471" s="50">
        <v>0</v>
      </c>
      <c r="M471" s="2">
        <v>0</v>
      </c>
      <c r="N471" s="50">
        <v>0</v>
      </c>
      <c r="O471" s="28">
        <f t="shared" si="28"/>
        <v>0</v>
      </c>
      <c r="P471" s="43">
        <v>0</v>
      </c>
      <c r="Q471" s="2">
        <v>0</v>
      </c>
      <c r="R471" s="2">
        <v>0</v>
      </c>
      <c r="S471" s="2">
        <v>0</v>
      </c>
    </row>
    <row r="472" spans="1:19" customFormat="1" hidden="1" x14ac:dyDescent="0.2">
      <c r="A472" s="2">
        <v>86560</v>
      </c>
      <c r="B472" s="3"/>
      <c r="C472" s="3"/>
      <c r="D472" s="3" t="s">
        <v>46</v>
      </c>
      <c r="E472" s="3" t="s">
        <v>968</v>
      </c>
      <c r="F472" s="16" t="s">
        <v>969</v>
      </c>
      <c r="G472" s="45">
        <f t="shared" si="29"/>
        <v>0</v>
      </c>
      <c r="H472" s="29">
        <v>0</v>
      </c>
      <c r="I472" s="30">
        <v>0</v>
      </c>
      <c r="J472" s="27">
        <f t="shared" si="30"/>
        <v>0</v>
      </c>
      <c r="K472" s="28">
        <f t="shared" si="31"/>
        <v>0</v>
      </c>
      <c r="L472" s="50">
        <v>0</v>
      </c>
      <c r="M472" s="2">
        <v>0</v>
      </c>
      <c r="N472" s="50">
        <v>0</v>
      </c>
      <c r="O472" s="28">
        <f t="shared" si="28"/>
        <v>0</v>
      </c>
      <c r="P472" s="43">
        <v>0</v>
      </c>
      <c r="Q472" s="2">
        <v>0</v>
      </c>
      <c r="R472" s="2">
        <v>0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84</v>
      </c>
      <c r="E473" s="3" t="s">
        <v>970</v>
      </c>
      <c r="F473" s="16" t="s">
        <v>971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46</v>
      </c>
      <c r="E474" s="3" t="s">
        <v>972</v>
      </c>
      <c r="F474" s="16" t="s">
        <v>973</v>
      </c>
      <c r="G474" s="45">
        <f t="shared" si="29"/>
        <v>2</v>
      </c>
      <c r="H474" s="29">
        <v>1</v>
      </c>
      <c r="I474" s="30">
        <v>1</v>
      </c>
      <c r="J474" s="27">
        <f t="shared" si="30"/>
        <v>1</v>
      </c>
      <c r="K474" s="28">
        <f t="shared" si="31"/>
        <v>1</v>
      </c>
      <c r="L474" s="50">
        <v>0</v>
      </c>
      <c r="M474" s="2">
        <v>0</v>
      </c>
      <c r="N474" s="50">
        <v>1</v>
      </c>
      <c r="O474" s="28">
        <f t="shared" si="28"/>
        <v>1</v>
      </c>
      <c r="P474" s="43">
        <v>1</v>
      </c>
      <c r="Q474" s="2">
        <v>0</v>
      </c>
      <c r="R474" s="2">
        <v>0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84</v>
      </c>
      <c r="E475" s="3" t="s">
        <v>974</v>
      </c>
      <c r="F475" s="16" t="s">
        <v>975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46</v>
      </c>
      <c r="E476" s="3" t="s">
        <v>976</v>
      </c>
      <c r="F476" s="16" t="s">
        <v>977</v>
      </c>
      <c r="G476" s="45">
        <f t="shared" si="29"/>
        <v>2</v>
      </c>
      <c r="H476" s="29">
        <v>2</v>
      </c>
      <c r="I476" s="30">
        <v>4</v>
      </c>
      <c r="J476" s="27">
        <f t="shared" si="30"/>
        <v>0</v>
      </c>
      <c r="K476" s="28">
        <f t="shared" si="31"/>
        <v>0</v>
      </c>
      <c r="L476" s="50">
        <v>0</v>
      </c>
      <c r="M476" s="2">
        <v>0</v>
      </c>
      <c r="N476" s="50">
        <v>0</v>
      </c>
      <c r="O476" s="28">
        <f t="shared" si="28"/>
        <v>0</v>
      </c>
      <c r="P476" s="43">
        <v>0</v>
      </c>
      <c r="Q476" s="2">
        <v>0</v>
      </c>
      <c r="R476" s="2">
        <v>0</v>
      </c>
      <c r="S476" s="2">
        <v>0</v>
      </c>
    </row>
    <row r="477" spans="1:19" customFormat="1" hidden="1" x14ac:dyDescent="0.2">
      <c r="A477" s="2">
        <v>86650</v>
      </c>
      <c r="B477" s="3"/>
      <c r="C477" s="3"/>
      <c r="D477" s="3" t="s">
        <v>46</v>
      </c>
      <c r="E477" s="3" t="s">
        <v>978</v>
      </c>
      <c r="F477" s="16" t="s">
        <v>979</v>
      </c>
      <c r="G477" s="45">
        <f t="shared" si="29"/>
        <v>0</v>
      </c>
      <c r="H477" s="29">
        <v>0</v>
      </c>
      <c r="I477" s="30">
        <v>0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46</v>
      </c>
      <c r="E478" s="3" t="s">
        <v>980</v>
      </c>
      <c r="F478" s="16" t="s">
        <v>981</v>
      </c>
      <c r="G478" s="45">
        <f t="shared" si="29"/>
        <v>1</v>
      </c>
      <c r="H478" s="29">
        <v>1</v>
      </c>
      <c r="I478" s="30">
        <v>1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>
        <v>0</v>
      </c>
    </row>
    <row r="479" spans="1:19" customFormat="1" hidden="1" x14ac:dyDescent="0.2">
      <c r="A479" s="2">
        <v>86680</v>
      </c>
      <c r="B479" s="3"/>
      <c r="C479" s="3"/>
      <c r="D479" s="3" t="s">
        <v>46</v>
      </c>
      <c r="E479" s="3" t="s">
        <v>982</v>
      </c>
      <c r="F479" s="16" t="s">
        <v>983</v>
      </c>
      <c r="G479" s="45">
        <f t="shared" si="29"/>
        <v>0</v>
      </c>
      <c r="H479" s="29">
        <v>0</v>
      </c>
      <c r="I479" s="30">
        <v>0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86750</v>
      </c>
      <c r="B480" s="3"/>
      <c r="C480" s="3"/>
      <c r="D480" s="3" t="s">
        <v>46</v>
      </c>
      <c r="E480" s="3" t="s">
        <v>984</v>
      </c>
      <c r="F480" s="16" t="s">
        <v>985</v>
      </c>
      <c r="G480" s="45">
        <f t="shared" si="29"/>
        <v>1</v>
      </c>
      <c r="H480" s="29">
        <v>1</v>
      </c>
      <c r="I480" s="30">
        <v>1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46</v>
      </c>
      <c r="E481" s="3" t="s">
        <v>986</v>
      </c>
      <c r="F481" s="16" t="s">
        <v>987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46</v>
      </c>
      <c r="E482" s="3" t="s">
        <v>988</v>
      </c>
      <c r="F482" s="16" t="s">
        <v>989</v>
      </c>
      <c r="G482" s="45">
        <f t="shared" si="29"/>
        <v>3</v>
      </c>
      <c r="H482" s="29">
        <v>1</v>
      </c>
      <c r="I482" s="30">
        <v>1</v>
      </c>
      <c r="J482" s="27">
        <f t="shared" si="30"/>
        <v>2</v>
      </c>
      <c r="K482" s="28">
        <f t="shared" si="31"/>
        <v>1</v>
      </c>
      <c r="L482" s="50">
        <v>0</v>
      </c>
      <c r="M482" s="2">
        <v>0</v>
      </c>
      <c r="N482" s="50">
        <v>2</v>
      </c>
      <c r="O482" s="28">
        <f t="shared" si="28"/>
        <v>1</v>
      </c>
      <c r="P482" s="43">
        <v>1</v>
      </c>
      <c r="Q482" s="2">
        <v>0</v>
      </c>
      <c r="R482" s="2">
        <v>0</v>
      </c>
      <c r="S482" s="2">
        <v>0</v>
      </c>
    </row>
    <row r="483" spans="1:19" customFormat="1" x14ac:dyDescent="0.2">
      <c r="A483" s="2">
        <v>86890</v>
      </c>
      <c r="B483" s="3"/>
      <c r="C483" s="3"/>
      <c r="D483" s="3" t="s">
        <v>46</v>
      </c>
      <c r="E483" s="3" t="s">
        <v>990</v>
      </c>
      <c r="F483" s="16" t="s">
        <v>991</v>
      </c>
      <c r="G483" s="45">
        <f t="shared" si="29"/>
        <v>2</v>
      </c>
      <c r="H483" s="29">
        <v>0</v>
      </c>
      <c r="I483" s="30">
        <v>0</v>
      </c>
      <c r="J483" s="27">
        <f t="shared" si="30"/>
        <v>2</v>
      </c>
      <c r="K483" s="28">
        <f t="shared" si="31"/>
        <v>10</v>
      </c>
      <c r="L483" s="50">
        <v>0</v>
      </c>
      <c r="M483" s="2">
        <v>0</v>
      </c>
      <c r="N483" s="50">
        <v>2</v>
      </c>
      <c r="O483" s="28">
        <f t="shared" si="28"/>
        <v>10</v>
      </c>
      <c r="P483" s="43">
        <v>5</v>
      </c>
      <c r="Q483" s="2">
        <v>0</v>
      </c>
      <c r="R483" s="2">
        <v>10</v>
      </c>
      <c r="S483" s="2">
        <v>0</v>
      </c>
    </row>
    <row r="484" spans="1:19" customFormat="1" hidden="1" x14ac:dyDescent="0.2">
      <c r="A484" s="2">
        <v>86910</v>
      </c>
      <c r="B484" s="3" t="s">
        <v>53</v>
      </c>
      <c r="C484" s="3" t="s">
        <v>53</v>
      </c>
      <c r="D484" s="3"/>
      <c r="E484" s="3" t="s">
        <v>992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46</v>
      </c>
      <c r="E485" s="3" t="s">
        <v>993</v>
      </c>
      <c r="F485" s="16" t="s">
        <v>994</v>
      </c>
      <c r="G485" s="45">
        <f t="shared" si="29"/>
        <v>6</v>
      </c>
      <c r="H485" s="29">
        <v>2</v>
      </c>
      <c r="I485" s="30">
        <v>1</v>
      </c>
      <c r="J485" s="27">
        <f t="shared" si="30"/>
        <v>4</v>
      </c>
      <c r="K485" s="28">
        <f t="shared" si="31"/>
        <v>1</v>
      </c>
      <c r="L485" s="50">
        <v>0</v>
      </c>
      <c r="M485" s="2">
        <v>0</v>
      </c>
      <c r="N485" s="50">
        <v>4</v>
      </c>
      <c r="O485" s="28">
        <f t="shared" ref="O485:O548" si="32">MAX(P485:S485)</f>
        <v>1</v>
      </c>
      <c r="P485" s="43">
        <v>1</v>
      </c>
      <c r="Q485" s="2">
        <v>0</v>
      </c>
      <c r="R485" s="2">
        <v>1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46</v>
      </c>
      <c r="E486" s="3" t="s">
        <v>995</v>
      </c>
      <c r="F486" s="16" t="s">
        <v>996</v>
      </c>
      <c r="G486" s="45">
        <f t="shared" si="29"/>
        <v>3</v>
      </c>
      <c r="H486" s="29">
        <v>1</v>
      </c>
      <c r="I486" s="30">
        <v>1</v>
      </c>
      <c r="J486" s="27">
        <f t="shared" si="30"/>
        <v>2</v>
      </c>
      <c r="K486" s="28">
        <f t="shared" si="31"/>
        <v>1</v>
      </c>
      <c r="L486" s="50">
        <v>0</v>
      </c>
      <c r="M486" s="2">
        <v>0</v>
      </c>
      <c r="N486" s="50">
        <v>2</v>
      </c>
      <c r="O486" s="28">
        <f t="shared" si="32"/>
        <v>1</v>
      </c>
      <c r="P486" s="43">
        <v>1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46</v>
      </c>
      <c r="E487" s="3" t="s">
        <v>997</v>
      </c>
      <c r="F487" s="16" t="s">
        <v>998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46</v>
      </c>
      <c r="E488" s="3" t="s">
        <v>999</v>
      </c>
      <c r="F488" s="16" t="s">
        <v>1000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46</v>
      </c>
      <c r="E489" s="3" t="s">
        <v>1001</v>
      </c>
      <c r="F489" s="16" t="s">
        <v>1002</v>
      </c>
      <c r="G489" s="45">
        <f t="shared" si="29"/>
        <v>4</v>
      </c>
      <c r="H489" s="29">
        <v>3</v>
      </c>
      <c r="I489" s="30">
        <v>1</v>
      </c>
      <c r="J489" s="27">
        <f t="shared" si="30"/>
        <v>1</v>
      </c>
      <c r="K489" s="28">
        <f t="shared" si="31"/>
        <v>1</v>
      </c>
      <c r="L489" s="50">
        <v>0</v>
      </c>
      <c r="M489" s="2">
        <v>0</v>
      </c>
      <c r="N489" s="50">
        <v>1</v>
      </c>
      <c r="O489" s="28">
        <f t="shared" si="32"/>
        <v>1</v>
      </c>
      <c r="P489" s="43">
        <v>0</v>
      </c>
      <c r="Q489" s="2">
        <v>1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1003</v>
      </c>
      <c r="F490" s="16" t="s">
        <v>1004</v>
      </c>
      <c r="G490" s="45">
        <f t="shared" si="29"/>
        <v>1</v>
      </c>
      <c r="H490" s="29">
        <v>1</v>
      </c>
      <c r="I490" s="30">
        <v>1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1005</v>
      </c>
      <c r="F491" s="16" t="s">
        <v>1006</v>
      </c>
      <c r="G491" s="45">
        <f t="shared" si="29"/>
        <v>1</v>
      </c>
      <c r="H491" s="29">
        <v>1</v>
      </c>
      <c r="I491" s="30">
        <v>1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84</v>
      </c>
      <c r="E492" s="3" t="s">
        <v>1007</v>
      </c>
      <c r="F492" s="16" t="s">
        <v>1008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1009</v>
      </c>
      <c r="F493" s="16" t="s">
        <v>1010</v>
      </c>
      <c r="G493" s="45">
        <f t="shared" si="29"/>
        <v>1</v>
      </c>
      <c r="H493" s="29">
        <v>1</v>
      </c>
      <c r="I493" s="30">
        <v>1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46</v>
      </c>
      <c r="E494" s="3" t="s">
        <v>1011</v>
      </c>
      <c r="F494" s="16" t="s">
        <v>1012</v>
      </c>
      <c r="G494" s="45">
        <f t="shared" si="29"/>
        <v>4</v>
      </c>
      <c r="H494" s="29">
        <v>2</v>
      </c>
      <c r="I494" s="30">
        <v>1</v>
      </c>
      <c r="J494" s="27">
        <f t="shared" si="30"/>
        <v>2</v>
      </c>
      <c r="K494" s="28">
        <f t="shared" si="31"/>
        <v>1</v>
      </c>
      <c r="L494" s="50">
        <v>0</v>
      </c>
      <c r="M494" s="2">
        <v>0</v>
      </c>
      <c r="N494" s="50">
        <v>2</v>
      </c>
      <c r="O494" s="28">
        <f t="shared" si="32"/>
        <v>1</v>
      </c>
      <c r="P494" s="43">
        <v>1</v>
      </c>
      <c r="Q494" s="2">
        <v>1</v>
      </c>
      <c r="R494" s="2">
        <v>0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84</v>
      </c>
      <c r="E495" s="3" t="s">
        <v>1013</v>
      </c>
      <c r="F495" s="16" t="s">
        <v>1014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46</v>
      </c>
      <c r="E496" s="3" t="s">
        <v>1015</v>
      </c>
      <c r="F496" s="16" t="s">
        <v>1016</v>
      </c>
      <c r="G496" s="45">
        <f t="shared" si="29"/>
        <v>1</v>
      </c>
      <c r="H496" s="29">
        <v>1</v>
      </c>
      <c r="I496" s="30">
        <v>1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46</v>
      </c>
      <c r="E497" s="3" t="s">
        <v>1017</v>
      </c>
      <c r="F497" s="16" t="s">
        <v>1018</v>
      </c>
      <c r="G497" s="45">
        <f t="shared" si="29"/>
        <v>5</v>
      </c>
      <c r="H497" s="29">
        <v>2</v>
      </c>
      <c r="I497" s="30">
        <v>1</v>
      </c>
      <c r="J497" s="27">
        <f t="shared" si="30"/>
        <v>3</v>
      </c>
      <c r="K497" s="28">
        <f t="shared" si="31"/>
        <v>2</v>
      </c>
      <c r="L497" s="50">
        <v>0</v>
      </c>
      <c r="M497" s="2">
        <v>0</v>
      </c>
      <c r="N497" s="50">
        <v>3</v>
      </c>
      <c r="O497" s="28">
        <f t="shared" si="32"/>
        <v>2</v>
      </c>
      <c r="P497" s="43">
        <v>1</v>
      </c>
      <c r="Q497" s="2">
        <v>2</v>
      </c>
      <c r="R497" s="2">
        <v>2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46</v>
      </c>
      <c r="E498" s="3" t="s">
        <v>1019</v>
      </c>
      <c r="F498" s="16" t="s">
        <v>1020</v>
      </c>
      <c r="G498" s="45">
        <f t="shared" si="29"/>
        <v>1</v>
      </c>
      <c r="H498" s="29">
        <v>1</v>
      </c>
      <c r="I498" s="30">
        <v>1</v>
      </c>
      <c r="J498" s="27">
        <f t="shared" si="30"/>
        <v>0</v>
      </c>
      <c r="K498" s="28">
        <f t="shared" si="31"/>
        <v>0</v>
      </c>
      <c r="L498" s="50">
        <v>0</v>
      </c>
      <c r="M498" s="2">
        <v>0</v>
      </c>
      <c r="N498" s="50">
        <v>0</v>
      </c>
      <c r="O498" s="28">
        <f t="shared" si="32"/>
        <v>0</v>
      </c>
      <c r="P498" s="43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46</v>
      </c>
      <c r="E499" s="3" t="s">
        <v>1021</v>
      </c>
      <c r="F499" s="16" t="s">
        <v>1022</v>
      </c>
      <c r="G499" s="45">
        <f t="shared" si="29"/>
        <v>2</v>
      </c>
      <c r="H499" s="29">
        <v>1</v>
      </c>
      <c r="I499" s="30">
        <v>1</v>
      </c>
      <c r="J499" s="27">
        <f t="shared" si="30"/>
        <v>1</v>
      </c>
      <c r="K499" s="28">
        <f t="shared" si="31"/>
        <v>1</v>
      </c>
      <c r="L499" s="50">
        <v>1</v>
      </c>
      <c r="M499" s="2">
        <v>1</v>
      </c>
      <c r="N499" s="50">
        <v>0</v>
      </c>
      <c r="O499" s="28">
        <f t="shared" si="32"/>
        <v>0</v>
      </c>
      <c r="P499" s="43">
        <v>0</v>
      </c>
      <c r="Q499" s="2">
        <v>0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46</v>
      </c>
      <c r="E500" s="3" t="s">
        <v>1023</v>
      </c>
      <c r="F500" s="16" t="s">
        <v>1024</v>
      </c>
      <c r="G500" s="45">
        <f t="shared" si="29"/>
        <v>8</v>
      </c>
      <c r="H500" s="29">
        <v>1</v>
      </c>
      <c r="I500" s="30">
        <v>1</v>
      </c>
      <c r="J500" s="27">
        <f t="shared" si="30"/>
        <v>7</v>
      </c>
      <c r="K500" s="28">
        <f t="shared" si="31"/>
        <v>6</v>
      </c>
      <c r="L500" s="50">
        <v>0</v>
      </c>
      <c r="M500" s="2">
        <v>0</v>
      </c>
      <c r="N500" s="50">
        <v>7</v>
      </c>
      <c r="O500" s="28">
        <f t="shared" si="32"/>
        <v>6</v>
      </c>
      <c r="P500" s="43">
        <v>6</v>
      </c>
      <c r="Q500" s="2">
        <v>4</v>
      </c>
      <c r="R500" s="2">
        <v>2</v>
      </c>
      <c r="S500" s="2">
        <v>0</v>
      </c>
    </row>
    <row r="501" spans="1:19" customFormat="1" x14ac:dyDescent="0.2">
      <c r="A501" s="2">
        <v>87240</v>
      </c>
      <c r="B501" s="3"/>
      <c r="C501" s="3"/>
      <c r="D501" s="94" t="s">
        <v>84</v>
      </c>
      <c r="E501" s="3" t="s">
        <v>1025</v>
      </c>
      <c r="F501" s="16" t="s">
        <v>1026</v>
      </c>
      <c r="G501" s="45">
        <f t="shared" si="29"/>
        <v>3</v>
      </c>
      <c r="H501" s="29">
        <v>1</v>
      </c>
      <c r="I501" s="30">
        <v>8</v>
      </c>
      <c r="J501" s="27">
        <f t="shared" si="30"/>
        <v>2</v>
      </c>
      <c r="K501" s="28">
        <f t="shared" si="31"/>
        <v>1</v>
      </c>
      <c r="L501" s="50">
        <v>0</v>
      </c>
      <c r="M501" s="2">
        <v>0</v>
      </c>
      <c r="N501" s="50">
        <v>2</v>
      </c>
      <c r="O501" s="28">
        <f t="shared" si="32"/>
        <v>1</v>
      </c>
      <c r="P501" s="43">
        <v>1</v>
      </c>
      <c r="Q501" s="2">
        <v>0</v>
      </c>
      <c r="R501" s="2">
        <v>1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104</v>
      </c>
      <c r="E502" s="3" t="s">
        <v>1027</v>
      </c>
      <c r="F502" s="16" t="s">
        <v>1028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46</v>
      </c>
      <c r="E503" s="3" t="s">
        <v>1029</v>
      </c>
      <c r="F503" s="16" t="s">
        <v>1030</v>
      </c>
      <c r="G503" s="45">
        <f t="shared" si="29"/>
        <v>7</v>
      </c>
      <c r="H503" s="29">
        <v>1</v>
      </c>
      <c r="I503" s="30">
        <v>1</v>
      </c>
      <c r="J503" s="27">
        <f t="shared" si="30"/>
        <v>6</v>
      </c>
      <c r="K503" s="28">
        <f t="shared" si="31"/>
        <v>4</v>
      </c>
      <c r="L503" s="50">
        <v>0</v>
      </c>
      <c r="M503" s="2">
        <v>0</v>
      </c>
      <c r="N503" s="50">
        <v>6</v>
      </c>
      <c r="O503" s="28">
        <f t="shared" si="32"/>
        <v>4</v>
      </c>
      <c r="P503" s="43">
        <v>2</v>
      </c>
      <c r="Q503" s="2">
        <v>4</v>
      </c>
      <c r="R503" s="2">
        <v>1</v>
      </c>
      <c r="S503" s="2">
        <v>0</v>
      </c>
    </row>
    <row r="504" spans="1:19" customFormat="1" x14ac:dyDescent="0.2">
      <c r="A504" s="2">
        <v>87280</v>
      </c>
      <c r="B504" s="3"/>
      <c r="C504" s="3"/>
      <c r="D504" s="3" t="s">
        <v>46</v>
      </c>
      <c r="E504" s="3" t="s">
        <v>1031</v>
      </c>
      <c r="F504" s="16" t="s">
        <v>1032</v>
      </c>
      <c r="G504" s="45">
        <f t="shared" si="29"/>
        <v>6</v>
      </c>
      <c r="H504" s="29">
        <v>0</v>
      </c>
      <c r="I504" s="30">
        <v>0</v>
      </c>
      <c r="J504" s="27">
        <f t="shared" si="30"/>
        <v>6</v>
      </c>
      <c r="K504" s="28">
        <f t="shared" si="31"/>
        <v>3</v>
      </c>
      <c r="L504" s="50">
        <v>0</v>
      </c>
      <c r="M504" s="2">
        <v>0</v>
      </c>
      <c r="N504" s="50">
        <v>6</v>
      </c>
      <c r="O504" s="28">
        <f t="shared" si="32"/>
        <v>3</v>
      </c>
      <c r="P504" s="43">
        <v>1</v>
      </c>
      <c r="Q504" s="2">
        <v>3</v>
      </c>
      <c r="R504" s="2">
        <v>2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46</v>
      </c>
      <c r="E505" s="3" t="s">
        <v>1033</v>
      </c>
      <c r="F505" s="16" t="s">
        <v>1034</v>
      </c>
      <c r="G505" s="45">
        <f t="shared" si="29"/>
        <v>6</v>
      </c>
      <c r="H505" s="29">
        <v>2</v>
      </c>
      <c r="I505" s="30">
        <v>8</v>
      </c>
      <c r="J505" s="27">
        <f t="shared" si="30"/>
        <v>4</v>
      </c>
      <c r="K505" s="28">
        <f t="shared" si="31"/>
        <v>6</v>
      </c>
      <c r="L505" s="50">
        <v>1</v>
      </c>
      <c r="M505" s="2">
        <v>1</v>
      </c>
      <c r="N505" s="50">
        <v>3</v>
      </c>
      <c r="O505" s="28">
        <f t="shared" si="32"/>
        <v>6</v>
      </c>
      <c r="P505" s="43">
        <v>6</v>
      </c>
      <c r="Q505" s="2">
        <v>4</v>
      </c>
      <c r="R505" s="2">
        <v>0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46</v>
      </c>
      <c r="E506" s="3" t="s">
        <v>1035</v>
      </c>
      <c r="F506" s="16" t="s">
        <v>1036</v>
      </c>
      <c r="G506" s="45">
        <f t="shared" si="29"/>
        <v>1</v>
      </c>
      <c r="H506" s="29">
        <v>1</v>
      </c>
      <c r="I506" s="30">
        <v>1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>
        <v>0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1037</v>
      </c>
      <c r="F507" s="16" t="s">
        <v>1038</v>
      </c>
      <c r="G507" s="45">
        <f t="shared" si="29"/>
        <v>0</v>
      </c>
      <c r="H507" s="29">
        <v>0</v>
      </c>
      <c r="I507" s="30">
        <v>0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46</v>
      </c>
      <c r="E508" s="3" t="s">
        <v>1039</v>
      </c>
      <c r="F508" s="16" t="s">
        <v>1040</v>
      </c>
      <c r="G508" s="45">
        <f t="shared" si="29"/>
        <v>6</v>
      </c>
      <c r="H508" s="29">
        <v>1</v>
      </c>
      <c r="I508" s="30">
        <v>1</v>
      </c>
      <c r="J508" s="27">
        <f t="shared" si="30"/>
        <v>5</v>
      </c>
      <c r="K508" s="28">
        <f t="shared" si="31"/>
        <v>5</v>
      </c>
      <c r="L508" s="50">
        <v>0</v>
      </c>
      <c r="M508" s="2">
        <v>0</v>
      </c>
      <c r="N508" s="50">
        <v>5</v>
      </c>
      <c r="O508" s="28">
        <f t="shared" si="32"/>
        <v>5</v>
      </c>
      <c r="P508" s="43">
        <v>1</v>
      </c>
      <c r="Q508" s="2">
        <v>5</v>
      </c>
      <c r="R508" s="2">
        <v>3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46</v>
      </c>
      <c r="E509" s="3" t="s">
        <v>1041</v>
      </c>
      <c r="F509" s="16" t="s">
        <v>1042</v>
      </c>
      <c r="G509" s="45">
        <f t="shared" si="29"/>
        <v>2</v>
      </c>
      <c r="H509" s="29">
        <v>0</v>
      </c>
      <c r="I509" s="30">
        <v>0</v>
      </c>
      <c r="J509" s="27">
        <f t="shared" si="30"/>
        <v>2</v>
      </c>
      <c r="K509" s="28">
        <f t="shared" si="31"/>
        <v>3</v>
      </c>
      <c r="L509" s="50">
        <v>0</v>
      </c>
      <c r="M509" s="2">
        <v>0</v>
      </c>
      <c r="N509" s="50">
        <v>2</v>
      </c>
      <c r="O509" s="28">
        <f t="shared" si="32"/>
        <v>3</v>
      </c>
      <c r="P509" s="43">
        <v>1</v>
      </c>
      <c r="Q509" s="2">
        <v>3</v>
      </c>
      <c r="R509" s="2">
        <v>0</v>
      </c>
      <c r="S509" s="2">
        <v>0</v>
      </c>
    </row>
    <row r="510" spans="1:19" customFormat="1" hidden="1" x14ac:dyDescent="0.2">
      <c r="A510" s="2">
        <v>87410</v>
      </c>
      <c r="B510" s="3"/>
      <c r="C510" s="3"/>
      <c r="D510" s="94" t="s">
        <v>84</v>
      </c>
      <c r="E510" s="3" t="s">
        <v>1043</v>
      </c>
      <c r="F510" s="16" t="s">
        <v>1044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46</v>
      </c>
      <c r="E511" s="3" t="s">
        <v>1045</v>
      </c>
      <c r="F511" s="16" t="s">
        <v>1046</v>
      </c>
      <c r="G511" s="45">
        <f t="shared" si="29"/>
        <v>3</v>
      </c>
      <c r="H511" s="29">
        <v>0</v>
      </c>
      <c r="I511" s="30">
        <v>0</v>
      </c>
      <c r="J511" s="27">
        <f t="shared" si="30"/>
        <v>3</v>
      </c>
      <c r="K511" s="28">
        <f t="shared" si="31"/>
        <v>1</v>
      </c>
      <c r="L511" s="50">
        <v>0</v>
      </c>
      <c r="M511" s="2">
        <v>0</v>
      </c>
      <c r="N511" s="50">
        <v>3</v>
      </c>
      <c r="O511" s="28">
        <f t="shared" si="32"/>
        <v>1</v>
      </c>
      <c r="P511" s="43">
        <v>1</v>
      </c>
      <c r="Q511" s="2">
        <v>1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46</v>
      </c>
      <c r="E512" s="3" t="s">
        <v>1047</v>
      </c>
      <c r="F512" s="16" t="s">
        <v>1048</v>
      </c>
      <c r="G512" s="45">
        <f t="shared" si="29"/>
        <v>9</v>
      </c>
      <c r="H512" s="29">
        <v>3</v>
      </c>
      <c r="I512" s="30">
        <v>1</v>
      </c>
      <c r="J512" s="27">
        <f t="shared" si="30"/>
        <v>6</v>
      </c>
      <c r="K512" s="28">
        <f t="shared" si="31"/>
        <v>10</v>
      </c>
      <c r="L512" s="50">
        <v>0</v>
      </c>
      <c r="M512" s="2">
        <v>0</v>
      </c>
      <c r="N512" s="50">
        <v>6</v>
      </c>
      <c r="O512" s="28">
        <f t="shared" si="32"/>
        <v>10</v>
      </c>
      <c r="P512" s="43">
        <v>4</v>
      </c>
      <c r="Q512" s="2">
        <v>10</v>
      </c>
      <c r="R512" s="2">
        <v>7</v>
      </c>
      <c r="S512" s="2">
        <v>2</v>
      </c>
    </row>
    <row r="513" spans="1:19" customFormat="1" x14ac:dyDescent="0.2">
      <c r="A513" s="2">
        <v>87540</v>
      </c>
      <c r="B513" s="3"/>
      <c r="C513" s="3"/>
      <c r="D513" s="3" t="s">
        <v>46</v>
      </c>
      <c r="E513" s="3" t="s">
        <v>1049</v>
      </c>
      <c r="F513" s="16" t="s">
        <v>1050</v>
      </c>
      <c r="G513" s="45">
        <f t="shared" si="29"/>
        <v>4</v>
      </c>
      <c r="H513" s="95">
        <v>1</v>
      </c>
      <c r="I513" s="96">
        <v>1</v>
      </c>
      <c r="J513" s="27">
        <f t="shared" si="30"/>
        <v>3</v>
      </c>
      <c r="K513" s="28">
        <f t="shared" si="31"/>
        <v>2</v>
      </c>
      <c r="L513" s="50">
        <v>0</v>
      </c>
      <c r="M513" s="2">
        <v>0</v>
      </c>
      <c r="N513" s="50">
        <v>3</v>
      </c>
      <c r="O513" s="28">
        <f t="shared" si="32"/>
        <v>2</v>
      </c>
      <c r="P513" s="43">
        <v>2</v>
      </c>
      <c r="Q513" s="2">
        <v>1</v>
      </c>
      <c r="R513" s="2">
        <v>1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46</v>
      </c>
      <c r="E514" s="3" t="s">
        <v>1051</v>
      </c>
      <c r="F514" s="16" t="s">
        <v>1052</v>
      </c>
      <c r="G514" s="45">
        <f t="shared" ref="G514:G577" si="33">SUM(H514, J514)</f>
        <v>2</v>
      </c>
      <c r="H514" s="29">
        <v>1</v>
      </c>
      <c r="I514" s="30">
        <v>1</v>
      </c>
      <c r="J514" s="27">
        <f t="shared" ref="J514:J577" si="34">L514+N514</f>
        <v>1</v>
      </c>
      <c r="K514" s="28">
        <f t="shared" ref="K514:K577" si="35">MAX(P514:S514, M514)</f>
        <v>1</v>
      </c>
      <c r="L514" s="50">
        <v>0</v>
      </c>
      <c r="M514" s="2">
        <v>0</v>
      </c>
      <c r="N514" s="50">
        <v>1</v>
      </c>
      <c r="O514" s="28">
        <f t="shared" si="32"/>
        <v>1</v>
      </c>
      <c r="P514" s="43">
        <v>1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46</v>
      </c>
      <c r="E515" s="3" t="s">
        <v>1053</v>
      </c>
      <c r="F515" s="16" t="s">
        <v>1054</v>
      </c>
      <c r="G515" s="45">
        <f t="shared" si="33"/>
        <v>1</v>
      </c>
      <c r="H515" s="29">
        <v>0</v>
      </c>
      <c r="I515" s="30">
        <v>0</v>
      </c>
      <c r="J515" s="27">
        <f t="shared" si="34"/>
        <v>1</v>
      </c>
      <c r="K515" s="28">
        <f t="shared" si="35"/>
        <v>1</v>
      </c>
      <c r="L515" s="50">
        <v>0</v>
      </c>
      <c r="M515" s="2">
        <v>0</v>
      </c>
      <c r="N515" s="50">
        <v>1</v>
      </c>
      <c r="O515" s="28">
        <f t="shared" si="32"/>
        <v>1</v>
      </c>
      <c r="P515" s="43">
        <v>1</v>
      </c>
      <c r="Q515" s="2">
        <v>0</v>
      </c>
      <c r="R515" s="2">
        <v>0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99</v>
      </c>
      <c r="E516" s="3" t="s">
        <v>1055</v>
      </c>
      <c r="F516" s="16" t="s">
        <v>1056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>
        <v>0</v>
      </c>
    </row>
    <row r="517" spans="1:19" hidden="1" x14ac:dyDescent="0.2">
      <c r="A517" s="2">
        <v>87720</v>
      </c>
      <c r="B517" s="3"/>
      <c r="C517" s="3"/>
      <c r="D517" s="3" t="s">
        <v>0</v>
      </c>
      <c r="E517" s="3" t="s">
        <v>1057</v>
      </c>
      <c r="F517" s="16" t="s">
        <v>1058</v>
      </c>
      <c r="G517" s="45">
        <f t="shared" si="33"/>
        <v>0</v>
      </c>
      <c r="H517" s="29">
        <v>0</v>
      </c>
      <c r="I517" s="30">
        <v>0</v>
      </c>
      <c r="J517" s="27">
        <f t="shared" si="34"/>
        <v>0</v>
      </c>
      <c r="K517" s="28">
        <f t="shared" si="35"/>
        <v>0</v>
      </c>
      <c r="L517" s="50">
        <v>0</v>
      </c>
      <c r="M517" s="2">
        <v>0</v>
      </c>
      <c r="N517" s="50">
        <v>0</v>
      </c>
      <c r="O517" s="28">
        <f t="shared" si="32"/>
        <v>0</v>
      </c>
      <c r="P517" s="43">
        <v>0</v>
      </c>
      <c r="Q517" s="2">
        <v>0</v>
      </c>
      <c r="R517" s="2">
        <v>0</v>
      </c>
      <c r="S517" s="2">
        <v>0</v>
      </c>
    </row>
    <row r="518" spans="1:19" customFormat="1" hidden="1" x14ac:dyDescent="0.2">
      <c r="A518" s="2">
        <v>87740</v>
      </c>
      <c r="B518" s="3"/>
      <c r="C518" s="3"/>
      <c r="D518" s="3" t="s">
        <v>46</v>
      </c>
      <c r="E518" s="3" t="s">
        <v>1059</v>
      </c>
      <c r="F518" s="16" t="s">
        <v>1060</v>
      </c>
      <c r="G518" s="45">
        <f t="shared" si="33"/>
        <v>0</v>
      </c>
      <c r="H518" s="29">
        <v>0</v>
      </c>
      <c r="I518" s="30">
        <v>0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84</v>
      </c>
      <c r="E519" s="3" t="s">
        <v>1061</v>
      </c>
      <c r="F519" s="16" t="s">
        <v>1062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46</v>
      </c>
      <c r="E520" s="3" t="s">
        <v>1063</v>
      </c>
      <c r="F520" s="16" t="s">
        <v>1064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46</v>
      </c>
      <c r="E521" s="3" t="s">
        <v>1065</v>
      </c>
      <c r="F521" s="16" t="s">
        <v>1066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0">
        <v>87770.5</v>
      </c>
      <c r="B522" s="3" t="s">
        <v>435</v>
      </c>
      <c r="C522" s="3" t="s">
        <v>435</v>
      </c>
      <c r="D522" s="3" t="s">
        <v>114</v>
      </c>
      <c r="E522" s="3" t="s">
        <v>2099</v>
      </c>
      <c r="F522" s="16" t="s">
        <v>2100</v>
      </c>
      <c r="G522" s="45">
        <f t="shared" si="33"/>
        <v>2</v>
      </c>
      <c r="H522" s="29">
        <v>2</v>
      </c>
      <c r="I522" s="30">
        <v>1</v>
      </c>
      <c r="J522" s="27">
        <f t="shared" si="34"/>
        <v>0</v>
      </c>
      <c r="K522" s="28">
        <f t="shared" si="35"/>
        <v>0</v>
      </c>
      <c r="L522" s="50">
        <v>0</v>
      </c>
      <c r="M522" s="2">
        <v>0</v>
      </c>
      <c r="N522" s="50">
        <v>0</v>
      </c>
      <c r="O522" s="28">
        <f t="shared" si="32"/>
        <v>0</v>
      </c>
      <c r="P522" s="43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1067</v>
      </c>
      <c r="F523" s="16" t="s">
        <v>1068</v>
      </c>
      <c r="G523" s="45">
        <f t="shared" si="33"/>
        <v>1</v>
      </c>
      <c r="H523" s="29">
        <v>1</v>
      </c>
      <c r="I523" s="30">
        <v>1</v>
      </c>
      <c r="J523" s="27">
        <f t="shared" si="34"/>
        <v>0</v>
      </c>
      <c r="K523" s="28">
        <f t="shared" si="35"/>
        <v>0</v>
      </c>
      <c r="L523" s="50">
        <v>0</v>
      </c>
      <c r="M523" s="2">
        <v>0</v>
      </c>
      <c r="N523" s="50">
        <v>0</v>
      </c>
      <c r="O523" s="28">
        <f t="shared" si="32"/>
        <v>0</v>
      </c>
      <c r="P523" s="43">
        <v>0</v>
      </c>
      <c r="Q523" s="2">
        <v>0</v>
      </c>
      <c r="R523" s="2">
        <v>0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46</v>
      </c>
      <c r="E524" s="3" t="s">
        <v>1069</v>
      </c>
      <c r="F524" s="16" t="s">
        <v>1070</v>
      </c>
      <c r="G524" s="45">
        <f t="shared" si="33"/>
        <v>1</v>
      </c>
      <c r="H524" s="29">
        <v>1</v>
      </c>
      <c r="I524" s="30">
        <v>1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46</v>
      </c>
      <c r="E525" s="3" t="s">
        <v>1071</v>
      </c>
      <c r="F525" s="16" t="s">
        <v>1072</v>
      </c>
      <c r="G525" s="45">
        <f t="shared" si="33"/>
        <v>6</v>
      </c>
      <c r="H525" s="29">
        <v>2</v>
      </c>
      <c r="I525" s="30">
        <v>1</v>
      </c>
      <c r="J525" s="27">
        <f t="shared" si="34"/>
        <v>4</v>
      </c>
      <c r="K525" s="28">
        <f t="shared" si="35"/>
        <v>4</v>
      </c>
      <c r="L525" s="50">
        <v>0</v>
      </c>
      <c r="M525" s="2">
        <v>0</v>
      </c>
      <c r="N525" s="50">
        <v>4</v>
      </c>
      <c r="O525" s="28">
        <f t="shared" si="32"/>
        <v>4</v>
      </c>
      <c r="P525" s="43">
        <v>4</v>
      </c>
      <c r="Q525" s="2">
        <v>4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99</v>
      </c>
      <c r="E526" s="3" t="s">
        <v>1073</v>
      </c>
      <c r="F526" s="16" t="s">
        <v>1074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84</v>
      </c>
      <c r="E527" s="3" t="s">
        <v>1075</v>
      </c>
      <c r="F527" s="16" t="s">
        <v>1076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46</v>
      </c>
      <c r="E528" s="3" t="s">
        <v>1077</v>
      </c>
      <c r="F528" s="16" t="s">
        <v>1078</v>
      </c>
      <c r="G528" s="45">
        <f t="shared" si="33"/>
        <v>3</v>
      </c>
      <c r="H528" s="29">
        <v>3</v>
      </c>
      <c r="I528" s="30">
        <v>1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104</v>
      </c>
      <c r="E529" s="3" t="s">
        <v>1079</v>
      </c>
      <c r="F529" s="16" t="s">
        <v>1080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53</v>
      </c>
      <c r="C530" s="3" t="s">
        <v>53</v>
      </c>
      <c r="D530" s="3"/>
      <c r="E530" s="3" t="s">
        <v>1081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46</v>
      </c>
      <c r="E531" s="3" t="s">
        <v>1082</v>
      </c>
      <c r="F531" s="16" t="s">
        <v>1083</v>
      </c>
      <c r="G531" s="45">
        <f t="shared" si="33"/>
        <v>8</v>
      </c>
      <c r="H531" s="29">
        <v>4</v>
      </c>
      <c r="I531" s="30">
        <v>1</v>
      </c>
      <c r="J531" s="27">
        <f t="shared" si="34"/>
        <v>4</v>
      </c>
      <c r="K531" s="28">
        <f t="shared" si="35"/>
        <v>6</v>
      </c>
      <c r="L531" s="50">
        <v>0</v>
      </c>
      <c r="M531" s="2">
        <v>0</v>
      </c>
      <c r="N531" s="50">
        <v>4</v>
      </c>
      <c r="O531" s="28">
        <f t="shared" si="32"/>
        <v>6</v>
      </c>
      <c r="P531" s="43">
        <v>0</v>
      </c>
      <c r="Q531" s="2">
        <v>6</v>
      </c>
      <c r="R531" s="2">
        <v>1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46</v>
      </c>
      <c r="E532" s="3" t="s">
        <v>1084</v>
      </c>
      <c r="F532" s="16" t="s">
        <v>1085</v>
      </c>
      <c r="G532" s="45">
        <f t="shared" si="33"/>
        <v>8</v>
      </c>
      <c r="H532" s="29">
        <v>1</v>
      </c>
      <c r="I532" s="30">
        <v>1</v>
      </c>
      <c r="J532" s="27">
        <f t="shared" si="34"/>
        <v>7</v>
      </c>
      <c r="K532" s="28">
        <f t="shared" si="35"/>
        <v>10</v>
      </c>
      <c r="L532" s="50">
        <v>0</v>
      </c>
      <c r="M532" s="2">
        <v>0</v>
      </c>
      <c r="N532" s="50">
        <v>7</v>
      </c>
      <c r="O532" s="28">
        <f t="shared" si="32"/>
        <v>10</v>
      </c>
      <c r="P532" s="43">
        <v>10</v>
      </c>
      <c r="Q532" s="2">
        <v>10</v>
      </c>
      <c r="R532" s="2">
        <v>2</v>
      </c>
      <c r="S532" s="2">
        <v>0</v>
      </c>
    </row>
    <row r="533" spans="1:19" customFormat="1" x14ac:dyDescent="0.2">
      <c r="A533" s="2">
        <v>87930</v>
      </c>
      <c r="B533" s="3"/>
      <c r="C533" s="3"/>
      <c r="D533" s="94" t="s">
        <v>84</v>
      </c>
      <c r="E533" s="3" t="s">
        <v>1086</v>
      </c>
      <c r="F533" s="16" t="s">
        <v>1087</v>
      </c>
      <c r="G533" s="45">
        <f t="shared" si="33"/>
        <v>1</v>
      </c>
      <c r="H533" s="29">
        <v>1</v>
      </c>
      <c r="I533" s="30">
        <v>1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104</v>
      </c>
      <c r="E534" s="3" t="s">
        <v>1088</v>
      </c>
      <c r="F534" s="16" t="s">
        <v>1089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88010</v>
      </c>
      <c r="B535" s="3"/>
      <c r="C535" s="3"/>
      <c r="D535" s="3" t="s">
        <v>46</v>
      </c>
      <c r="E535" s="3" t="s">
        <v>1090</v>
      </c>
      <c r="F535" s="16" t="s">
        <v>1091</v>
      </c>
      <c r="G535" s="45">
        <f t="shared" si="33"/>
        <v>0</v>
      </c>
      <c r="H535" s="29">
        <v>0</v>
      </c>
      <c r="I535" s="30">
        <v>0</v>
      </c>
      <c r="J535" s="27">
        <f t="shared" si="34"/>
        <v>0</v>
      </c>
      <c r="K535" s="28">
        <f t="shared" si="35"/>
        <v>0</v>
      </c>
      <c r="L535" s="50">
        <v>0</v>
      </c>
      <c r="M535" s="2">
        <v>0</v>
      </c>
      <c r="N535" s="50">
        <v>0</v>
      </c>
      <c r="O535" s="28">
        <f t="shared" si="32"/>
        <v>0</v>
      </c>
      <c r="P535" s="43">
        <v>0</v>
      </c>
      <c r="Q535" s="2">
        <v>0</v>
      </c>
      <c r="R535" s="2">
        <v>0</v>
      </c>
      <c r="S535" s="2">
        <v>0</v>
      </c>
    </row>
    <row r="536" spans="1:19" customFormat="1" hidden="1" x14ac:dyDescent="0.2">
      <c r="A536" s="2">
        <v>88040</v>
      </c>
      <c r="B536" s="3"/>
      <c r="C536" s="3"/>
      <c r="D536" s="94" t="s">
        <v>84</v>
      </c>
      <c r="E536" s="3" t="s">
        <v>1092</v>
      </c>
      <c r="F536" s="16" t="s">
        <v>1093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53</v>
      </c>
      <c r="C537" s="3" t="s">
        <v>53</v>
      </c>
      <c r="D537" s="3"/>
      <c r="E537" s="3" t="s">
        <v>1094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53</v>
      </c>
      <c r="C538" s="3" t="s">
        <v>53</v>
      </c>
      <c r="D538" s="3"/>
      <c r="E538" s="3" t="s">
        <v>1095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1096</v>
      </c>
      <c r="F539" s="16" t="s">
        <v>1097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1098</v>
      </c>
      <c r="F540" s="16" t="s">
        <v>1099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1100</v>
      </c>
      <c r="F541" s="16" t="s">
        <v>1101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99</v>
      </c>
      <c r="E542" s="3" t="s">
        <v>1102</v>
      </c>
      <c r="F542" s="16" t="s">
        <v>1103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99</v>
      </c>
      <c r="E543" s="3" t="s">
        <v>1104</v>
      </c>
      <c r="F543" s="16" t="s">
        <v>1105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46</v>
      </c>
      <c r="E544" s="3" t="s">
        <v>1106</v>
      </c>
      <c r="F544" s="16" t="s">
        <v>1107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1108</v>
      </c>
      <c r="F545" s="16" t="s">
        <v>1109</v>
      </c>
      <c r="G545" s="45">
        <f t="shared" si="33"/>
        <v>1</v>
      </c>
      <c r="H545" s="29">
        <v>0</v>
      </c>
      <c r="I545" s="30">
        <v>0</v>
      </c>
      <c r="J545" s="27">
        <f t="shared" si="34"/>
        <v>1</v>
      </c>
      <c r="K545" s="28">
        <f t="shared" si="35"/>
        <v>1</v>
      </c>
      <c r="L545" s="50">
        <v>0</v>
      </c>
      <c r="M545" s="2">
        <v>0</v>
      </c>
      <c r="N545" s="50">
        <v>1</v>
      </c>
      <c r="O545" s="28">
        <f t="shared" si="32"/>
        <v>1</v>
      </c>
      <c r="P545" s="43">
        <v>1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46</v>
      </c>
      <c r="E546" s="3" t="s">
        <v>1110</v>
      </c>
      <c r="F546" s="16" t="s">
        <v>1111</v>
      </c>
      <c r="G546" s="45">
        <f t="shared" si="33"/>
        <v>2</v>
      </c>
      <c r="H546" s="29">
        <v>2</v>
      </c>
      <c r="I546" s="30">
        <v>1</v>
      </c>
      <c r="J546" s="27">
        <f t="shared" si="34"/>
        <v>0</v>
      </c>
      <c r="K546" s="28">
        <f t="shared" si="35"/>
        <v>0</v>
      </c>
      <c r="L546" s="50">
        <v>0</v>
      </c>
      <c r="M546" s="2">
        <v>0</v>
      </c>
      <c r="N546" s="50">
        <v>0</v>
      </c>
      <c r="O546" s="28">
        <f t="shared" si="32"/>
        <v>0</v>
      </c>
      <c r="P546" s="43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46</v>
      </c>
      <c r="E547" s="3" t="s">
        <v>1112</v>
      </c>
      <c r="F547" s="16" t="s">
        <v>1113</v>
      </c>
      <c r="G547" s="45">
        <f t="shared" si="33"/>
        <v>2</v>
      </c>
      <c r="H547" s="29">
        <v>0</v>
      </c>
      <c r="I547" s="30">
        <v>0</v>
      </c>
      <c r="J547" s="27">
        <f t="shared" si="34"/>
        <v>2</v>
      </c>
      <c r="K547" s="28">
        <f t="shared" si="35"/>
        <v>2</v>
      </c>
      <c r="L547" s="50">
        <v>1</v>
      </c>
      <c r="M547" s="2">
        <v>1</v>
      </c>
      <c r="N547" s="50">
        <v>1</v>
      </c>
      <c r="O547" s="28">
        <f t="shared" si="32"/>
        <v>2</v>
      </c>
      <c r="P547" s="43">
        <v>2</v>
      </c>
      <c r="Q547" s="2">
        <v>0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719</v>
      </c>
      <c r="E548" s="3" t="s">
        <v>1114</v>
      </c>
      <c r="F548" s="16" t="s">
        <v>1115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84</v>
      </c>
      <c r="E549" s="3" t="s">
        <v>1116</v>
      </c>
      <c r="F549" s="16" t="s">
        <v>1117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46</v>
      </c>
      <c r="E550" s="3" t="s">
        <v>1118</v>
      </c>
      <c r="F550" s="16" t="s">
        <v>1119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1120</v>
      </c>
      <c r="F551" s="16" t="s">
        <v>1121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99</v>
      </c>
      <c r="E552" s="3" t="s">
        <v>1122</v>
      </c>
      <c r="F552" s="16" t="s">
        <v>1123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1124</v>
      </c>
      <c r="E553" s="3" t="s">
        <v>1125</v>
      </c>
      <c r="F553" s="16" t="s">
        <v>1126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46</v>
      </c>
      <c r="E554" s="3" t="s">
        <v>1127</v>
      </c>
      <c r="F554" s="16" t="s">
        <v>1128</v>
      </c>
      <c r="G554" s="45">
        <f t="shared" si="33"/>
        <v>1</v>
      </c>
      <c r="H554" s="29">
        <v>1</v>
      </c>
      <c r="I554" s="30">
        <v>1</v>
      </c>
      <c r="J554" s="27">
        <f t="shared" si="34"/>
        <v>0</v>
      </c>
      <c r="K554" s="28">
        <f t="shared" si="35"/>
        <v>0</v>
      </c>
      <c r="L554" s="50">
        <v>0</v>
      </c>
      <c r="M554" s="2">
        <v>0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1129</v>
      </c>
      <c r="F555" s="16" t="s">
        <v>1130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46</v>
      </c>
      <c r="E556" s="3" t="s">
        <v>1131</v>
      </c>
      <c r="F556" s="16" t="s">
        <v>1132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1133</v>
      </c>
      <c r="F557" s="16" t="s">
        <v>1134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1135</v>
      </c>
      <c r="F558" s="16" t="s">
        <v>1136</v>
      </c>
      <c r="G558" s="45">
        <f t="shared" si="33"/>
        <v>1</v>
      </c>
      <c r="H558" s="29">
        <v>1</v>
      </c>
      <c r="I558" s="30">
        <v>1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>
        <v>0</v>
      </c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1137</v>
      </c>
      <c r="F559" s="16" t="s">
        <v>1138</v>
      </c>
      <c r="G559" s="45">
        <f t="shared" si="33"/>
        <v>1</v>
      </c>
      <c r="H559" s="29">
        <v>1</v>
      </c>
      <c r="I559" s="30">
        <v>1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46</v>
      </c>
      <c r="E560" s="3" t="s">
        <v>1139</v>
      </c>
      <c r="F560" s="16" t="s">
        <v>1140</v>
      </c>
      <c r="G560" s="45">
        <f t="shared" si="33"/>
        <v>2</v>
      </c>
      <c r="H560" s="29">
        <v>1</v>
      </c>
      <c r="I560" s="30">
        <v>1</v>
      </c>
      <c r="J560" s="27">
        <f t="shared" si="34"/>
        <v>1</v>
      </c>
      <c r="K560" s="28">
        <f t="shared" si="35"/>
        <v>1</v>
      </c>
      <c r="L560" s="50">
        <v>0</v>
      </c>
      <c r="M560" s="2">
        <v>0</v>
      </c>
      <c r="N560" s="50">
        <v>1</v>
      </c>
      <c r="O560" s="28">
        <f t="shared" si="36"/>
        <v>1</v>
      </c>
      <c r="P560" s="43">
        <v>1</v>
      </c>
      <c r="Q560" s="2">
        <v>0</v>
      </c>
      <c r="R560" s="2">
        <v>0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99</v>
      </c>
      <c r="E561" s="3" t="s">
        <v>1141</v>
      </c>
      <c r="F561" s="16" t="s">
        <v>1142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99</v>
      </c>
      <c r="E562" s="3" t="s">
        <v>1143</v>
      </c>
      <c r="F562" s="16" t="s">
        <v>1144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99</v>
      </c>
      <c r="E563" s="3" t="s">
        <v>1145</v>
      </c>
      <c r="F563" s="16" t="s">
        <v>1146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88900</v>
      </c>
      <c r="B564" s="3"/>
      <c r="C564" s="3"/>
      <c r="D564" s="94" t="s">
        <v>84</v>
      </c>
      <c r="E564" s="3" t="s">
        <v>1147</v>
      </c>
      <c r="F564" s="16" t="s">
        <v>1148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113</v>
      </c>
      <c r="C565" s="3" t="s">
        <v>113</v>
      </c>
      <c r="D565" s="3" t="s">
        <v>114</v>
      </c>
      <c r="E565" s="3" t="s">
        <v>1149</v>
      </c>
      <c r="F565" s="16" t="s">
        <v>1150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104</v>
      </c>
      <c r="E566" s="3" t="s">
        <v>1151</v>
      </c>
      <c r="F566" s="16" t="s">
        <v>1152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1153</v>
      </c>
      <c r="F567" s="16" t="s">
        <v>1154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46</v>
      </c>
      <c r="E568" s="3" t="s">
        <v>1155</v>
      </c>
      <c r="F568" s="16" t="s">
        <v>1156</v>
      </c>
      <c r="G568" s="45">
        <f t="shared" si="33"/>
        <v>1</v>
      </c>
      <c r="H568" s="29">
        <v>1</v>
      </c>
      <c r="I568" s="30">
        <v>1</v>
      </c>
      <c r="J568" s="27">
        <f t="shared" si="34"/>
        <v>0</v>
      </c>
      <c r="K568" s="28">
        <f t="shared" si="35"/>
        <v>0</v>
      </c>
      <c r="L568" s="50">
        <v>0</v>
      </c>
      <c r="M568" s="2">
        <v>0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46</v>
      </c>
      <c r="E569" s="3" t="s">
        <v>1157</v>
      </c>
      <c r="F569" s="16" t="s">
        <v>1158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46</v>
      </c>
      <c r="E570" s="3" t="s">
        <v>1159</v>
      </c>
      <c r="F570" s="16" t="s">
        <v>1160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104</v>
      </c>
      <c r="E571" s="3" t="s">
        <v>1161</v>
      </c>
      <c r="F571" s="16" t="s">
        <v>1162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89580</v>
      </c>
      <c r="B572" s="3"/>
      <c r="C572" s="3"/>
      <c r="D572" s="3" t="s">
        <v>46</v>
      </c>
      <c r="E572" s="3" t="s">
        <v>1163</v>
      </c>
      <c r="F572" s="16" t="s">
        <v>1164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>
        <v>0</v>
      </c>
    </row>
    <row r="573" spans="1:19" customFormat="1" hidden="1" x14ac:dyDescent="0.2">
      <c r="A573" s="2">
        <v>89650</v>
      </c>
      <c r="B573" s="3"/>
      <c r="C573" s="3"/>
      <c r="D573" s="3" t="s">
        <v>46</v>
      </c>
      <c r="E573" s="3" t="s">
        <v>1165</v>
      </c>
      <c r="F573" s="16" t="s">
        <v>1166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2">
        <v>0</v>
      </c>
      <c r="N573" s="50">
        <v>0</v>
      </c>
      <c r="O573" s="28">
        <f t="shared" si="36"/>
        <v>0</v>
      </c>
      <c r="P573" s="43">
        <v>0</v>
      </c>
      <c r="Q573" s="2">
        <v>0</v>
      </c>
      <c r="R573" s="2">
        <v>0</v>
      </c>
      <c r="S573" s="2">
        <v>0</v>
      </c>
    </row>
    <row r="574" spans="1:19" customFormat="1" hidden="1" x14ac:dyDescent="0.2">
      <c r="A574" s="2">
        <v>89670</v>
      </c>
      <c r="B574" s="3"/>
      <c r="C574" s="3"/>
      <c r="D574" s="3" t="s">
        <v>46</v>
      </c>
      <c r="E574" s="3" t="s">
        <v>1167</v>
      </c>
      <c r="F574" s="16" t="s">
        <v>1168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46</v>
      </c>
      <c r="E575" s="3" t="s">
        <v>1169</v>
      </c>
      <c r="F575" s="16" t="s">
        <v>1170</v>
      </c>
      <c r="G575" s="45">
        <f t="shared" si="33"/>
        <v>8</v>
      </c>
      <c r="H575" s="29">
        <v>6</v>
      </c>
      <c r="I575" s="30">
        <v>10</v>
      </c>
      <c r="J575" s="27">
        <f t="shared" si="34"/>
        <v>2</v>
      </c>
      <c r="K575" s="28">
        <f t="shared" si="35"/>
        <v>1</v>
      </c>
      <c r="L575" s="50">
        <v>2</v>
      </c>
      <c r="M575" s="2">
        <v>1</v>
      </c>
      <c r="N575" s="50">
        <v>0</v>
      </c>
      <c r="O575" s="28">
        <f t="shared" si="36"/>
        <v>0</v>
      </c>
      <c r="P575" s="43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46</v>
      </c>
      <c r="E576" s="3" t="s">
        <v>1171</v>
      </c>
      <c r="F576" s="16" t="s">
        <v>1172</v>
      </c>
      <c r="G576" s="45">
        <f t="shared" si="33"/>
        <v>6</v>
      </c>
      <c r="H576" s="29">
        <v>1</v>
      </c>
      <c r="I576" s="30">
        <v>1</v>
      </c>
      <c r="J576" s="27">
        <f t="shared" si="34"/>
        <v>5</v>
      </c>
      <c r="K576" s="28">
        <f t="shared" si="35"/>
        <v>2</v>
      </c>
      <c r="L576" s="50">
        <v>0</v>
      </c>
      <c r="M576" s="2">
        <v>0</v>
      </c>
      <c r="N576" s="50">
        <v>5</v>
      </c>
      <c r="O576" s="28">
        <f t="shared" si="36"/>
        <v>2</v>
      </c>
      <c r="P576" s="43">
        <v>2</v>
      </c>
      <c r="Q576" s="2">
        <v>0</v>
      </c>
      <c r="R576" s="2">
        <v>0</v>
      </c>
      <c r="S576" s="2">
        <v>0</v>
      </c>
    </row>
    <row r="577" spans="1:19" customFormat="1" x14ac:dyDescent="0.2">
      <c r="A577" s="2">
        <v>89840</v>
      </c>
      <c r="B577" s="3"/>
      <c r="C577" s="3"/>
      <c r="D577" s="3" t="s">
        <v>46</v>
      </c>
      <c r="E577" s="3" t="s">
        <v>1173</v>
      </c>
      <c r="F577" s="16" t="s">
        <v>1174</v>
      </c>
      <c r="G577" s="45">
        <f t="shared" si="33"/>
        <v>2</v>
      </c>
      <c r="H577" s="29">
        <v>1</v>
      </c>
      <c r="I577" s="30">
        <v>1</v>
      </c>
      <c r="J577" s="27">
        <f t="shared" si="34"/>
        <v>1</v>
      </c>
      <c r="K577" s="28">
        <f t="shared" si="35"/>
        <v>1</v>
      </c>
      <c r="L577" s="50">
        <v>0</v>
      </c>
      <c r="M577" s="2">
        <v>0</v>
      </c>
      <c r="N577" s="50">
        <v>1</v>
      </c>
      <c r="O577" s="28">
        <f t="shared" si="36"/>
        <v>1</v>
      </c>
      <c r="P577" s="43">
        <v>0</v>
      </c>
      <c r="Q577" s="2">
        <v>0</v>
      </c>
      <c r="R577" s="2">
        <v>1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46</v>
      </c>
      <c r="E578" s="3" t="s">
        <v>1175</v>
      </c>
      <c r="F578" s="16" t="s">
        <v>1176</v>
      </c>
      <c r="G578" s="45">
        <f t="shared" ref="G578:G641" si="37">SUM(H578, J578)</f>
        <v>7</v>
      </c>
      <c r="H578" s="29">
        <v>5</v>
      </c>
      <c r="I578" s="30">
        <v>20</v>
      </c>
      <c r="J578" s="27">
        <f t="shared" ref="J578:J641" si="38">L578+N578</f>
        <v>2</v>
      </c>
      <c r="K578" s="28">
        <f t="shared" ref="K578:K641" si="39">MAX(P578:S578, M578)</f>
        <v>3</v>
      </c>
      <c r="L578" s="50">
        <v>0</v>
      </c>
      <c r="M578" s="2">
        <v>0</v>
      </c>
      <c r="N578" s="50">
        <v>2</v>
      </c>
      <c r="O578" s="28">
        <f t="shared" si="36"/>
        <v>3</v>
      </c>
      <c r="P578" s="43">
        <v>2</v>
      </c>
      <c r="Q578" s="2">
        <v>0</v>
      </c>
      <c r="R578" s="2">
        <v>3</v>
      </c>
      <c r="S578" s="2">
        <v>0</v>
      </c>
    </row>
    <row r="579" spans="1:19" customFormat="1" x14ac:dyDescent="0.2">
      <c r="A579" s="2">
        <v>89950</v>
      </c>
      <c r="B579" s="3"/>
      <c r="C579" s="3"/>
      <c r="D579" s="3" t="s">
        <v>46</v>
      </c>
      <c r="E579" s="3" t="s">
        <v>1177</v>
      </c>
      <c r="F579" s="16" t="s">
        <v>1178</v>
      </c>
      <c r="G579" s="45">
        <f t="shared" si="37"/>
        <v>1</v>
      </c>
      <c r="H579" s="29">
        <v>1</v>
      </c>
      <c r="I579" s="30">
        <v>1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84</v>
      </c>
      <c r="E580" s="3" t="s">
        <v>1179</v>
      </c>
      <c r="F580" s="16" t="s">
        <v>1180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46</v>
      </c>
      <c r="E581" s="3" t="s">
        <v>1181</v>
      </c>
      <c r="F581" s="16" t="s">
        <v>1182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1183</v>
      </c>
      <c r="F582" s="16" t="s">
        <v>1184</v>
      </c>
      <c r="G582" s="45">
        <f t="shared" si="37"/>
        <v>3</v>
      </c>
      <c r="H582" s="29">
        <v>1</v>
      </c>
      <c r="I582" s="30">
        <v>1</v>
      </c>
      <c r="J582" s="27">
        <f t="shared" si="38"/>
        <v>2</v>
      </c>
      <c r="K582" s="28">
        <f t="shared" si="39"/>
        <v>1</v>
      </c>
      <c r="L582" s="50">
        <v>0</v>
      </c>
      <c r="M582" s="2">
        <v>0</v>
      </c>
      <c r="N582" s="50">
        <v>2</v>
      </c>
      <c r="O582" s="28">
        <f t="shared" si="36"/>
        <v>1</v>
      </c>
      <c r="P582" s="43">
        <v>1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46</v>
      </c>
      <c r="E583" s="3" t="s">
        <v>1185</v>
      </c>
      <c r="F583" s="16" t="s">
        <v>1186</v>
      </c>
      <c r="G583" s="45">
        <f t="shared" si="37"/>
        <v>9</v>
      </c>
      <c r="H583" s="29">
        <v>3</v>
      </c>
      <c r="I583" s="30">
        <v>1</v>
      </c>
      <c r="J583" s="27">
        <f t="shared" si="38"/>
        <v>6</v>
      </c>
      <c r="K583" s="28">
        <f t="shared" si="39"/>
        <v>2</v>
      </c>
      <c r="L583" s="50">
        <v>0</v>
      </c>
      <c r="M583" s="2">
        <v>0</v>
      </c>
      <c r="N583" s="50">
        <v>6</v>
      </c>
      <c r="O583" s="28">
        <f t="shared" si="36"/>
        <v>2</v>
      </c>
      <c r="P583" s="43">
        <v>2</v>
      </c>
      <c r="Q583" s="2">
        <v>1</v>
      </c>
      <c r="R583" s="2">
        <v>1</v>
      </c>
      <c r="S583" s="2">
        <v>0</v>
      </c>
    </row>
    <row r="584" spans="1:19" customFormat="1" hidden="1" x14ac:dyDescent="0.2">
      <c r="A584" s="2">
        <v>90160</v>
      </c>
      <c r="B584" s="3"/>
      <c r="C584" s="3"/>
      <c r="D584" s="3" t="s">
        <v>46</v>
      </c>
      <c r="E584" s="3" t="s">
        <v>1187</v>
      </c>
      <c r="F584" s="16" t="s">
        <v>1188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46</v>
      </c>
      <c r="E585" s="3" t="s">
        <v>1189</v>
      </c>
      <c r="F585" s="16" t="s">
        <v>1190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46</v>
      </c>
      <c r="E586" s="3" t="s">
        <v>1191</v>
      </c>
      <c r="F586" s="16" t="s">
        <v>1192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719</v>
      </c>
      <c r="E587" s="3" t="s">
        <v>1193</v>
      </c>
      <c r="F587" s="16" t="s">
        <v>1194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84</v>
      </c>
      <c r="E588" s="3" t="s">
        <v>1195</v>
      </c>
      <c r="F588" s="16" t="s">
        <v>1196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99</v>
      </c>
      <c r="E589" s="3" t="s">
        <v>1197</v>
      </c>
      <c r="F589" s="16" t="s">
        <v>1198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53</v>
      </c>
      <c r="C590" s="3" t="s">
        <v>53</v>
      </c>
      <c r="D590" s="3"/>
      <c r="E590" s="3" t="s">
        <v>1199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46</v>
      </c>
      <c r="E591" s="3" t="s">
        <v>1200</v>
      </c>
      <c r="F591" s="16" t="s">
        <v>1201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>
        <v>0</v>
      </c>
    </row>
    <row r="592" spans="1:19" x14ac:dyDescent="0.2">
      <c r="A592" s="40">
        <v>90450.5</v>
      </c>
      <c r="B592" s="3" t="s">
        <v>435</v>
      </c>
      <c r="C592" s="3" t="s">
        <v>435</v>
      </c>
      <c r="D592" s="3" t="s">
        <v>114</v>
      </c>
      <c r="E592" s="3" t="s">
        <v>1202</v>
      </c>
      <c r="F592" s="16" t="s">
        <v>1203</v>
      </c>
      <c r="G592" s="45">
        <f t="shared" si="37"/>
        <v>3</v>
      </c>
      <c r="H592" s="29">
        <v>1</v>
      </c>
      <c r="I592" s="30">
        <v>1</v>
      </c>
      <c r="J592" s="27">
        <f t="shared" si="38"/>
        <v>2</v>
      </c>
      <c r="K592" s="28">
        <f t="shared" si="39"/>
        <v>1</v>
      </c>
      <c r="L592" s="50">
        <v>0</v>
      </c>
      <c r="M592" s="2">
        <v>0</v>
      </c>
      <c r="N592" s="50">
        <v>2</v>
      </c>
      <c r="O592" s="28">
        <f t="shared" si="36"/>
        <v>1</v>
      </c>
      <c r="P592" s="43">
        <v>1</v>
      </c>
      <c r="Q592" s="2">
        <v>0</v>
      </c>
      <c r="R592" s="2">
        <v>1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46</v>
      </c>
      <c r="E593" s="3" t="s">
        <v>1204</v>
      </c>
      <c r="F593" s="16" t="s">
        <v>1205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>
        <v>0</v>
      </c>
    </row>
    <row r="594" spans="1:19" customFormat="1" x14ac:dyDescent="0.2">
      <c r="A594" s="2">
        <v>90490</v>
      </c>
      <c r="B594" s="3"/>
      <c r="C594" s="3"/>
      <c r="D594" s="3" t="s">
        <v>0</v>
      </c>
      <c r="E594" s="3" t="s">
        <v>1206</v>
      </c>
      <c r="F594" s="16" t="s">
        <v>1207</v>
      </c>
      <c r="G594" s="45">
        <f t="shared" si="37"/>
        <v>2</v>
      </c>
      <c r="H594" s="29">
        <v>1</v>
      </c>
      <c r="I594" s="30">
        <v>1</v>
      </c>
      <c r="J594" s="27">
        <f t="shared" si="38"/>
        <v>1</v>
      </c>
      <c r="K594" s="28">
        <f t="shared" si="39"/>
        <v>2</v>
      </c>
      <c r="L594" s="50">
        <v>0</v>
      </c>
      <c r="M594" s="2">
        <v>0</v>
      </c>
      <c r="N594" s="50">
        <v>1</v>
      </c>
      <c r="O594" s="28">
        <f t="shared" si="36"/>
        <v>2</v>
      </c>
      <c r="P594" s="43">
        <v>2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46</v>
      </c>
      <c r="E595" s="3" t="s">
        <v>1208</v>
      </c>
      <c r="F595" s="16" t="s">
        <v>1209</v>
      </c>
      <c r="G595" s="45">
        <f t="shared" si="37"/>
        <v>3</v>
      </c>
      <c r="H595" s="29">
        <v>1</v>
      </c>
      <c r="I595" s="30">
        <v>1</v>
      </c>
      <c r="J595" s="27">
        <f t="shared" si="38"/>
        <v>2</v>
      </c>
      <c r="K595" s="28">
        <f t="shared" si="39"/>
        <v>1</v>
      </c>
      <c r="L595" s="50">
        <v>0</v>
      </c>
      <c r="M595" s="2">
        <v>0</v>
      </c>
      <c r="N595" s="50">
        <v>2</v>
      </c>
      <c r="O595" s="28">
        <f t="shared" si="36"/>
        <v>1</v>
      </c>
      <c r="P595" s="43">
        <v>1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46</v>
      </c>
      <c r="E596" s="3" t="s">
        <v>1210</v>
      </c>
      <c r="F596" s="16" t="s">
        <v>1211</v>
      </c>
      <c r="G596" s="45">
        <f t="shared" si="37"/>
        <v>1</v>
      </c>
      <c r="H596" s="29">
        <v>1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84</v>
      </c>
      <c r="E597" s="3" t="s">
        <v>1212</v>
      </c>
      <c r="F597" s="16" t="s">
        <v>1213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46</v>
      </c>
      <c r="E598" s="3" t="s">
        <v>1214</v>
      </c>
      <c r="F598" s="16" t="s">
        <v>1215</v>
      </c>
      <c r="G598" s="45">
        <f t="shared" si="37"/>
        <v>22</v>
      </c>
      <c r="H598" s="29">
        <v>19</v>
      </c>
      <c r="I598" s="97">
        <v>5</v>
      </c>
      <c r="J598" s="27">
        <f t="shared" si="38"/>
        <v>3</v>
      </c>
      <c r="K598" s="28">
        <f t="shared" si="39"/>
        <v>5</v>
      </c>
      <c r="L598" s="50">
        <v>0</v>
      </c>
      <c r="M598" s="2">
        <v>0</v>
      </c>
      <c r="N598" s="50">
        <v>3</v>
      </c>
      <c r="O598" s="28">
        <f t="shared" si="36"/>
        <v>5</v>
      </c>
      <c r="P598" s="43">
        <v>5</v>
      </c>
      <c r="Q598" s="2">
        <v>0</v>
      </c>
      <c r="R598" s="2">
        <v>0</v>
      </c>
      <c r="S598" s="2">
        <v>0</v>
      </c>
    </row>
    <row r="599" spans="1:19" customFormat="1" hidden="1" x14ac:dyDescent="0.2">
      <c r="A599" s="2">
        <v>90590</v>
      </c>
      <c r="B599" s="3"/>
      <c r="C599" s="3"/>
      <c r="D599" s="3" t="s">
        <v>46</v>
      </c>
      <c r="E599" s="3" t="s">
        <v>1216</v>
      </c>
      <c r="F599" s="16" t="s">
        <v>1217</v>
      </c>
      <c r="G599" s="45">
        <f t="shared" si="37"/>
        <v>0</v>
      </c>
      <c r="H599" s="29">
        <v>0</v>
      </c>
      <c r="I599" s="30">
        <v>0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>
        <v>0</v>
      </c>
    </row>
    <row r="600" spans="1:19" customFormat="1" x14ac:dyDescent="0.2">
      <c r="A600" s="2">
        <v>90610</v>
      </c>
      <c r="B600" s="3"/>
      <c r="C600" s="3"/>
      <c r="D600" s="3" t="s">
        <v>0</v>
      </c>
      <c r="E600" s="3" t="s">
        <v>1218</v>
      </c>
      <c r="F600" s="16" t="s">
        <v>1219</v>
      </c>
      <c r="G600" s="45">
        <f t="shared" si="37"/>
        <v>1</v>
      </c>
      <c r="H600" s="29">
        <v>1</v>
      </c>
      <c r="I600" s="30">
        <v>1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46</v>
      </c>
      <c r="E601" s="3" t="s">
        <v>1220</v>
      </c>
      <c r="F601" s="16" t="s">
        <v>1221</v>
      </c>
      <c r="G601" s="45">
        <f t="shared" si="37"/>
        <v>1</v>
      </c>
      <c r="H601" s="29">
        <v>1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53</v>
      </c>
      <c r="C602" s="3" t="s">
        <v>53</v>
      </c>
      <c r="D602" s="3"/>
      <c r="E602" s="3" t="s">
        <v>1222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53</v>
      </c>
      <c r="C603" s="3" t="s">
        <v>53</v>
      </c>
      <c r="D603" s="3"/>
      <c r="E603" s="3" t="s">
        <v>1223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1224</v>
      </c>
      <c r="F604" s="16" t="s">
        <v>1225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113</v>
      </c>
      <c r="C605" s="3" t="s">
        <v>113</v>
      </c>
      <c r="D605" s="3" t="s">
        <v>114</v>
      </c>
      <c r="E605" s="3" t="s">
        <v>1226</v>
      </c>
      <c r="F605" s="16" t="s">
        <v>1227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113</v>
      </c>
      <c r="C606" s="3" t="s">
        <v>113</v>
      </c>
      <c r="D606" s="3" t="s">
        <v>114</v>
      </c>
      <c r="E606" s="3" t="s">
        <v>1228</v>
      </c>
      <c r="F606" s="16" t="s">
        <v>1229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113</v>
      </c>
      <c r="C607" s="3" t="s">
        <v>113</v>
      </c>
      <c r="D607" s="3" t="s">
        <v>114</v>
      </c>
      <c r="E607" s="3" t="s">
        <v>1230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90910</v>
      </c>
      <c r="B608" s="3"/>
      <c r="C608" s="3"/>
      <c r="D608" s="3" t="s">
        <v>46</v>
      </c>
      <c r="E608" s="3" t="s">
        <v>1231</v>
      </c>
      <c r="F608" s="16" t="s">
        <v>1232</v>
      </c>
      <c r="G608" s="45">
        <f t="shared" si="37"/>
        <v>0</v>
      </c>
      <c r="H608" s="29">
        <v>0</v>
      </c>
      <c r="I608" s="30">
        <v>0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>
        <v>0</v>
      </c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1233</v>
      </c>
      <c r="F609" s="16" t="s">
        <v>1234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2">
        <v>0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46</v>
      </c>
      <c r="E610" s="3" t="s">
        <v>1235</v>
      </c>
      <c r="F610" s="16" t="s">
        <v>1236</v>
      </c>
      <c r="G610" s="45">
        <f t="shared" si="37"/>
        <v>2</v>
      </c>
      <c r="H610" s="29">
        <v>2</v>
      </c>
      <c r="I610" s="30">
        <v>1</v>
      </c>
      <c r="J610" s="27">
        <f t="shared" si="38"/>
        <v>0</v>
      </c>
      <c r="K610" s="28">
        <f t="shared" si="39"/>
        <v>0</v>
      </c>
      <c r="L610" s="50">
        <v>0</v>
      </c>
      <c r="M610" s="2">
        <v>0</v>
      </c>
      <c r="N610" s="50">
        <v>0</v>
      </c>
      <c r="O610" s="28">
        <f t="shared" si="36"/>
        <v>0</v>
      </c>
      <c r="P610" s="43">
        <v>0</v>
      </c>
      <c r="Q610" s="2">
        <v>0</v>
      </c>
      <c r="R610" s="2">
        <v>0</v>
      </c>
      <c r="S610" s="2">
        <v>0</v>
      </c>
    </row>
    <row r="611" spans="1:19" customFormat="1" hidden="1" x14ac:dyDescent="0.2">
      <c r="A611" s="2">
        <v>90970</v>
      </c>
      <c r="B611" s="3"/>
      <c r="C611" s="3"/>
      <c r="D611" s="3" t="s">
        <v>46</v>
      </c>
      <c r="E611" s="3" t="s">
        <v>1237</v>
      </c>
      <c r="F611" s="16" t="s">
        <v>1238</v>
      </c>
      <c r="G611" s="45">
        <f t="shared" si="37"/>
        <v>0</v>
      </c>
      <c r="H611" s="29">
        <v>0</v>
      </c>
      <c r="I611" s="30">
        <v>0</v>
      </c>
      <c r="J611" s="27">
        <f t="shared" si="38"/>
        <v>0</v>
      </c>
      <c r="K611" s="28">
        <f t="shared" si="39"/>
        <v>0</v>
      </c>
      <c r="L611" s="50">
        <v>0</v>
      </c>
      <c r="M611" s="2">
        <v>0</v>
      </c>
      <c r="N611" s="50">
        <v>0</v>
      </c>
      <c r="O611" s="28">
        <f t="shared" si="36"/>
        <v>0</v>
      </c>
      <c r="P611" s="43">
        <v>0</v>
      </c>
      <c r="Q611" s="2">
        <v>0</v>
      </c>
      <c r="R611" s="2">
        <v>0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1239</v>
      </c>
      <c r="F612" s="16" t="s">
        <v>1240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46</v>
      </c>
      <c r="E613" s="3" t="s">
        <v>1241</v>
      </c>
      <c r="F613" s="16" t="s">
        <v>1242</v>
      </c>
      <c r="G613" s="45">
        <f t="shared" si="37"/>
        <v>5</v>
      </c>
      <c r="H613" s="29">
        <v>1</v>
      </c>
      <c r="I613" s="30">
        <v>4</v>
      </c>
      <c r="J613" s="27">
        <f t="shared" si="38"/>
        <v>4</v>
      </c>
      <c r="K613" s="28">
        <f t="shared" si="39"/>
        <v>10</v>
      </c>
      <c r="L613" s="50">
        <v>0</v>
      </c>
      <c r="M613" s="2">
        <v>0</v>
      </c>
      <c r="N613" s="50">
        <v>4</v>
      </c>
      <c r="O613" s="28">
        <f t="shared" ref="O613:O676" si="40">MAX(P613:S613)</f>
        <v>10</v>
      </c>
      <c r="P613" s="43">
        <v>10</v>
      </c>
      <c r="Q613" s="2">
        <v>2</v>
      </c>
      <c r="R613" s="2">
        <v>1</v>
      </c>
      <c r="S613" s="2">
        <v>0</v>
      </c>
    </row>
    <row r="614" spans="1:19" customFormat="1" x14ac:dyDescent="0.2">
      <c r="A614" s="2">
        <v>91160</v>
      </c>
      <c r="B614" s="3"/>
      <c r="C614" s="3"/>
      <c r="D614" s="3" t="s">
        <v>46</v>
      </c>
      <c r="E614" s="3" t="s">
        <v>1243</v>
      </c>
      <c r="F614" s="16" t="s">
        <v>1244</v>
      </c>
      <c r="G614" s="45">
        <f t="shared" si="37"/>
        <v>1</v>
      </c>
      <c r="H614" s="29">
        <v>1</v>
      </c>
      <c r="I614" s="30">
        <v>1</v>
      </c>
      <c r="J614" s="27">
        <f t="shared" si="38"/>
        <v>0</v>
      </c>
      <c r="K614" s="28">
        <f t="shared" si="39"/>
        <v>0</v>
      </c>
      <c r="L614" s="50">
        <v>0</v>
      </c>
      <c r="M614" s="2">
        <v>0</v>
      </c>
      <c r="N614" s="50">
        <v>0</v>
      </c>
      <c r="O614" s="28">
        <f t="shared" si="40"/>
        <v>0</v>
      </c>
      <c r="P614" s="43">
        <v>0</v>
      </c>
      <c r="Q614" s="2">
        <v>0</v>
      </c>
      <c r="R614" s="2">
        <v>0</v>
      </c>
      <c r="S614" s="2">
        <v>0</v>
      </c>
    </row>
    <row r="615" spans="1:19" customFormat="1" x14ac:dyDescent="0.2">
      <c r="A615" s="2">
        <v>91170</v>
      </c>
      <c r="B615" s="3"/>
      <c r="C615" s="3"/>
      <c r="D615" s="3" t="s">
        <v>0</v>
      </c>
      <c r="E615" s="3" t="s">
        <v>1245</v>
      </c>
      <c r="F615" s="16" t="s">
        <v>1246</v>
      </c>
      <c r="G615" s="45">
        <f t="shared" si="37"/>
        <v>5</v>
      </c>
      <c r="H615" s="29">
        <v>1</v>
      </c>
      <c r="I615" s="30">
        <v>1</v>
      </c>
      <c r="J615" s="27">
        <f t="shared" si="38"/>
        <v>4</v>
      </c>
      <c r="K615" s="28">
        <f t="shared" si="39"/>
        <v>2</v>
      </c>
      <c r="L615" s="50">
        <v>0</v>
      </c>
      <c r="M615" s="2">
        <v>0</v>
      </c>
      <c r="N615" s="50">
        <v>4</v>
      </c>
      <c r="O615" s="28">
        <f t="shared" si="40"/>
        <v>2</v>
      </c>
      <c r="P615" s="43">
        <v>2</v>
      </c>
      <c r="Q615" s="2">
        <v>1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46</v>
      </c>
      <c r="E616" s="3" t="s">
        <v>1247</v>
      </c>
      <c r="F616" s="16" t="s">
        <v>1248</v>
      </c>
      <c r="G616" s="45">
        <f t="shared" si="37"/>
        <v>6</v>
      </c>
      <c r="H616" s="29">
        <v>4</v>
      </c>
      <c r="I616" s="30">
        <v>4</v>
      </c>
      <c r="J616" s="27">
        <f t="shared" si="38"/>
        <v>2</v>
      </c>
      <c r="K616" s="28">
        <f t="shared" si="39"/>
        <v>2</v>
      </c>
      <c r="L616" s="50">
        <v>1</v>
      </c>
      <c r="M616" s="2">
        <v>1</v>
      </c>
      <c r="N616" s="50">
        <v>1</v>
      </c>
      <c r="O616" s="28">
        <f t="shared" si="40"/>
        <v>2</v>
      </c>
      <c r="P616" s="43">
        <v>2</v>
      </c>
      <c r="Q616" s="2">
        <v>0</v>
      </c>
      <c r="R616" s="2">
        <v>0</v>
      </c>
      <c r="S616" s="2">
        <v>0</v>
      </c>
    </row>
    <row r="617" spans="1:19" customFormat="1" x14ac:dyDescent="0.2">
      <c r="A617" s="2">
        <v>91220</v>
      </c>
      <c r="B617" s="3"/>
      <c r="C617" s="3"/>
      <c r="D617" s="3" t="s">
        <v>46</v>
      </c>
      <c r="E617" s="3" t="s">
        <v>1249</v>
      </c>
      <c r="F617" s="16" t="s">
        <v>1250</v>
      </c>
      <c r="G617" s="45">
        <f t="shared" si="37"/>
        <v>2</v>
      </c>
      <c r="H617" s="29">
        <v>0</v>
      </c>
      <c r="I617" s="30">
        <v>0</v>
      </c>
      <c r="J617" s="27">
        <f t="shared" si="38"/>
        <v>2</v>
      </c>
      <c r="K617" s="28">
        <f t="shared" si="39"/>
        <v>3</v>
      </c>
      <c r="L617" s="50">
        <v>0</v>
      </c>
      <c r="M617" s="2">
        <v>0</v>
      </c>
      <c r="N617" s="50">
        <v>2</v>
      </c>
      <c r="O617" s="28">
        <f t="shared" si="40"/>
        <v>3</v>
      </c>
      <c r="P617" s="43">
        <v>3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549</v>
      </c>
      <c r="E618" s="3" t="s">
        <v>1251</v>
      </c>
      <c r="F618" s="16" t="s">
        <v>2103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113</v>
      </c>
      <c r="C619" s="3" t="s">
        <v>113</v>
      </c>
      <c r="D619" s="3" t="s">
        <v>114</v>
      </c>
      <c r="E619" s="3" t="s">
        <v>1252</v>
      </c>
      <c r="F619" s="16" t="s">
        <v>1253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113</v>
      </c>
      <c r="C620" s="3" t="s">
        <v>113</v>
      </c>
      <c r="D620" s="3" t="s">
        <v>114</v>
      </c>
      <c r="E620" s="3" t="s">
        <v>1254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1255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91690</v>
      </c>
      <c r="B622" s="3"/>
      <c r="C622" s="3"/>
      <c r="D622" s="3" t="s">
        <v>46</v>
      </c>
      <c r="E622" s="3" t="s">
        <v>1256</v>
      </c>
      <c r="F622" s="16" t="s">
        <v>1257</v>
      </c>
      <c r="G622" s="45">
        <f t="shared" si="37"/>
        <v>0</v>
      </c>
      <c r="H622" s="29">
        <v>0</v>
      </c>
      <c r="I622" s="30">
        <v>0</v>
      </c>
      <c r="J622" s="27">
        <f t="shared" si="38"/>
        <v>0</v>
      </c>
      <c r="K622" s="28">
        <f t="shared" si="39"/>
        <v>0</v>
      </c>
      <c r="L622" s="50">
        <v>0</v>
      </c>
      <c r="M622" s="2">
        <v>0</v>
      </c>
      <c r="N622" s="50">
        <v>0</v>
      </c>
      <c r="O622" s="28">
        <f t="shared" si="40"/>
        <v>0</v>
      </c>
      <c r="P622" s="43">
        <v>0</v>
      </c>
      <c r="Q622" s="2">
        <v>0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53</v>
      </c>
      <c r="C623" s="3" t="s">
        <v>53</v>
      </c>
      <c r="D623" s="3"/>
      <c r="E623" s="3" t="s">
        <v>1258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53</v>
      </c>
      <c r="C624" s="3" t="s">
        <v>53</v>
      </c>
      <c r="D624" s="3"/>
      <c r="E624" s="3" t="s">
        <v>1259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1260</v>
      </c>
      <c r="F625" s="16" t="s">
        <v>1261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1262</v>
      </c>
      <c r="F626" s="16" t="s">
        <v>1263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122</v>
      </c>
      <c r="E627" s="3" t="s">
        <v>1264</v>
      </c>
      <c r="F627" s="16" t="s">
        <v>1265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1266</v>
      </c>
      <c r="F628" s="16" t="s">
        <v>1267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99</v>
      </c>
      <c r="E629" s="3" t="s">
        <v>1268</v>
      </c>
      <c r="F629" s="16" t="s">
        <v>1269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46</v>
      </c>
      <c r="E630" s="3" t="s">
        <v>1270</v>
      </c>
      <c r="F630" s="16" t="s">
        <v>1271</v>
      </c>
      <c r="G630" s="45">
        <f t="shared" si="37"/>
        <v>2</v>
      </c>
      <c r="H630" s="29">
        <v>1</v>
      </c>
      <c r="I630" s="30">
        <v>1</v>
      </c>
      <c r="J630" s="27">
        <f t="shared" si="38"/>
        <v>1</v>
      </c>
      <c r="K630" s="28">
        <f t="shared" si="39"/>
        <v>1</v>
      </c>
      <c r="L630" s="50">
        <v>0</v>
      </c>
      <c r="M630" s="2">
        <v>0</v>
      </c>
      <c r="N630" s="50">
        <v>1</v>
      </c>
      <c r="O630" s="28">
        <f t="shared" si="40"/>
        <v>1</v>
      </c>
      <c r="P630" s="43">
        <v>1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104</v>
      </c>
      <c r="E631" s="3" t="s">
        <v>1272</v>
      </c>
      <c r="F631" s="16" t="s">
        <v>1273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>
        <v>0</v>
      </c>
    </row>
    <row r="632" spans="1:19" customFormat="1" x14ac:dyDescent="0.2">
      <c r="A632" s="2">
        <v>92070</v>
      </c>
      <c r="B632" s="3"/>
      <c r="C632" s="3"/>
      <c r="D632" s="3" t="s">
        <v>0</v>
      </c>
      <c r="E632" s="3" t="s">
        <v>1274</v>
      </c>
      <c r="F632" s="16" t="s">
        <v>1275</v>
      </c>
      <c r="G632" s="45">
        <f t="shared" si="37"/>
        <v>1</v>
      </c>
      <c r="H632" s="29">
        <v>1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153</v>
      </c>
      <c r="E633" s="3" t="s">
        <v>1276</v>
      </c>
      <c r="F633" s="16" t="s">
        <v>1277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99</v>
      </c>
      <c r="E634" s="3" t="s">
        <v>1278</v>
      </c>
      <c r="F634" s="16" t="s">
        <v>1279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122</v>
      </c>
      <c r="E635" s="3" t="s">
        <v>1280</v>
      </c>
      <c r="F635" s="16" t="s">
        <v>1281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1282</v>
      </c>
      <c r="F636" s="16" t="s">
        <v>1283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201</v>
      </c>
      <c r="E637" s="3" t="s">
        <v>1284</v>
      </c>
      <c r="F637" s="16" t="s">
        <v>1285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92290</v>
      </c>
      <c r="B638" s="3"/>
      <c r="C638" s="3"/>
      <c r="D638" s="3" t="s">
        <v>46</v>
      </c>
      <c r="E638" s="3" t="s">
        <v>1286</v>
      </c>
      <c r="F638" s="16" t="s">
        <v>1287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53</v>
      </c>
      <c r="C639" s="3" t="s">
        <v>53</v>
      </c>
      <c r="D639" s="94" t="s">
        <v>216</v>
      </c>
      <c r="E639" s="3" t="s">
        <v>1288</v>
      </c>
      <c r="F639" s="16" t="s">
        <v>1289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1290</v>
      </c>
      <c r="F640" s="16" t="s">
        <v>1291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92330</v>
      </c>
      <c r="B641" s="3"/>
      <c r="C641" s="3"/>
      <c r="D641" s="3" t="s">
        <v>46</v>
      </c>
      <c r="E641" s="3" t="s">
        <v>1292</v>
      </c>
      <c r="F641" s="16" t="s">
        <v>1293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1294</v>
      </c>
      <c r="F642" s="16" t="s">
        <v>1295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92400</v>
      </c>
      <c r="B643" s="3"/>
      <c r="C643" s="3"/>
      <c r="D643" s="3" t="s">
        <v>46</v>
      </c>
      <c r="E643" s="3" t="s">
        <v>1296</v>
      </c>
      <c r="F643" s="16" t="s">
        <v>1297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84</v>
      </c>
      <c r="E644" s="3" t="s">
        <v>1298</v>
      </c>
      <c r="F644" s="16" t="s">
        <v>1299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46</v>
      </c>
      <c r="E645" s="3" t="s">
        <v>1300</v>
      </c>
      <c r="F645" s="16" t="s">
        <v>1301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0">
        <v>93070.5</v>
      </c>
      <c r="B646" s="3" t="s">
        <v>435</v>
      </c>
      <c r="C646" s="3" t="s">
        <v>435</v>
      </c>
      <c r="D646" s="3" t="s">
        <v>114</v>
      </c>
      <c r="E646" s="3" t="s">
        <v>1302</v>
      </c>
      <c r="F646" s="16" t="s">
        <v>1303</v>
      </c>
      <c r="G646" s="45">
        <f t="shared" si="41"/>
        <v>6</v>
      </c>
      <c r="H646" s="29">
        <v>2</v>
      </c>
      <c r="I646" s="30">
        <v>1</v>
      </c>
      <c r="J646" s="27">
        <f t="shared" si="42"/>
        <v>4</v>
      </c>
      <c r="K646" s="28">
        <f t="shared" si="43"/>
        <v>1</v>
      </c>
      <c r="L646" s="50">
        <v>0</v>
      </c>
      <c r="M646" s="2">
        <v>0</v>
      </c>
      <c r="N646" s="50">
        <v>4</v>
      </c>
      <c r="O646" s="28">
        <f t="shared" si="40"/>
        <v>1</v>
      </c>
      <c r="P646" s="43">
        <v>1</v>
      </c>
      <c r="Q646" s="2">
        <v>1</v>
      </c>
      <c r="R646" s="2">
        <v>0</v>
      </c>
      <c r="S646" s="2">
        <v>0</v>
      </c>
    </row>
    <row r="647" spans="1:19" customFormat="1" hidden="1" x14ac:dyDescent="0.2">
      <c r="A647" s="2">
        <v>93080</v>
      </c>
      <c r="B647" s="3"/>
      <c r="C647" s="3"/>
      <c r="D647" s="3" t="s">
        <v>46</v>
      </c>
      <c r="E647" s="3" t="s">
        <v>1304</v>
      </c>
      <c r="F647" s="16" t="s">
        <v>1305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84</v>
      </c>
      <c r="E648" s="3" t="s">
        <v>1306</v>
      </c>
      <c r="F648" s="16" t="s">
        <v>1307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216</v>
      </c>
      <c r="E649" s="3" t="s">
        <v>1308</v>
      </c>
      <c r="F649" s="16" t="s">
        <v>1309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46</v>
      </c>
      <c r="E650" s="3" t="s">
        <v>1310</v>
      </c>
      <c r="F650" s="16" t="s">
        <v>1311</v>
      </c>
      <c r="G650" s="45">
        <f t="shared" si="41"/>
        <v>1</v>
      </c>
      <c r="H650" s="29">
        <v>1</v>
      </c>
      <c r="I650" s="30">
        <v>1</v>
      </c>
      <c r="J650" s="27">
        <f t="shared" si="42"/>
        <v>0</v>
      </c>
      <c r="K650" s="28">
        <f t="shared" si="43"/>
        <v>0</v>
      </c>
      <c r="L650" s="50">
        <v>0</v>
      </c>
      <c r="M650" s="2">
        <v>0</v>
      </c>
      <c r="N650" s="50">
        <v>0</v>
      </c>
      <c r="O650" s="28">
        <f t="shared" si="40"/>
        <v>0</v>
      </c>
      <c r="P650" s="43">
        <v>0</v>
      </c>
      <c r="Q650" s="2">
        <v>0</v>
      </c>
      <c r="R650" s="2">
        <v>0</v>
      </c>
      <c r="S650" s="2">
        <v>0</v>
      </c>
    </row>
    <row r="651" spans="1:19" customFormat="1" hidden="1" x14ac:dyDescent="0.2">
      <c r="A651" s="2">
        <v>93200</v>
      </c>
      <c r="B651" s="3"/>
      <c r="C651" s="3"/>
      <c r="D651" s="3" t="s">
        <v>46</v>
      </c>
      <c r="E651" s="3" t="s">
        <v>1312</v>
      </c>
      <c r="F651" s="16" t="s">
        <v>1313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>
        <v>0</v>
      </c>
    </row>
    <row r="652" spans="1:19" x14ac:dyDescent="0.2">
      <c r="A652" s="2">
        <v>93230</v>
      </c>
      <c r="B652" s="3"/>
      <c r="C652" s="3"/>
      <c r="D652" s="3" t="s">
        <v>46</v>
      </c>
      <c r="E652" s="3" t="s">
        <v>1314</v>
      </c>
      <c r="F652" s="16" t="s">
        <v>1315</v>
      </c>
      <c r="G652" s="45">
        <f t="shared" si="41"/>
        <v>2</v>
      </c>
      <c r="H652" s="29">
        <v>0</v>
      </c>
      <c r="I652" s="30">
        <v>0</v>
      </c>
      <c r="J652" s="27">
        <f t="shared" si="42"/>
        <v>2</v>
      </c>
      <c r="K652" s="28">
        <f t="shared" si="43"/>
        <v>3</v>
      </c>
      <c r="L652" s="50">
        <v>0</v>
      </c>
      <c r="M652" s="2">
        <v>0</v>
      </c>
      <c r="N652" s="50">
        <v>2</v>
      </c>
      <c r="O652" s="28">
        <f t="shared" si="40"/>
        <v>3</v>
      </c>
      <c r="P652" s="43">
        <v>0</v>
      </c>
      <c r="Q652" s="2">
        <v>3</v>
      </c>
      <c r="R652" s="2">
        <v>1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216</v>
      </c>
      <c r="E653" s="3" t="s">
        <v>1316</v>
      </c>
      <c r="F653" s="16" t="s">
        <v>1317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1318</v>
      </c>
      <c r="F654" s="16" t="s">
        <v>1319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>
        <v>0</v>
      </c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1320</v>
      </c>
      <c r="F655" s="16" t="s">
        <v>1321</v>
      </c>
      <c r="G655" s="45">
        <f t="shared" si="41"/>
        <v>1</v>
      </c>
      <c r="H655" s="29">
        <v>1</v>
      </c>
      <c r="I655" s="30">
        <v>1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113</v>
      </c>
      <c r="C656" s="3" t="s">
        <v>113</v>
      </c>
      <c r="D656" s="3" t="s">
        <v>114</v>
      </c>
      <c r="E656" s="3" t="s">
        <v>1322</v>
      </c>
      <c r="F656" s="16" t="s">
        <v>1323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93640</v>
      </c>
      <c r="B657" s="3"/>
      <c r="C657" s="3"/>
      <c r="D657" s="3" t="s">
        <v>46</v>
      </c>
      <c r="E657" s="3" t="s">
        <v>1324</v>
      </c>
      <c r="F657" s="16" t="s">
        <v>1325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216</v>
      </c>
      <c r="E658" s="3" t="s">
        <v>1326</v>
      </c>
      <c r="F658" s="16" t="s">
        <v>1327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113</v>
      </c>
      <c r="C659" s="3" t="s">
        <v>113</v>
      </c>
      <c r="D659" s="3" t="s">
        <v>114</v>
      </c>
      <c r="E659" s="3" t="s">
        <v>1328</v>
      </c>
      <c r="F659" s="16" t="s">
        <v>1329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113</v>
      </c>
      <c r="C660" s="3" t="s">
        <v>113</v>
      </c>
      <c r="D660" s="3" t="s">
        <v>114</v>
      </c>
      <c r="E660" s="3" t="s">
        <v>1330</v>
      </c>
      <c r="F660" s="16" t="s">
        <v>1331</v>
      </c>
      <c r="G660" s="45">
        <f t="shared" si="41"/>
        <v>1</v>
      </c>
      <c r="H660" s="29">
        <v>0</v>
      </c>
      <c r="I660" s="30">
        <v>0</v>
      </c>
      <c r="J660" s="27">
        <f t="shared" si="42"/>
        <v>1</v>
      </c>
      <c r="K660" s="28">
        <f t="shared" si="43"/>
        <v>1</v>
      </c>
      <c r="L660" s="50">
        <v>0</v>
      </c>
      <c r="M660" s="2">
        <v>0</v>
      </c>
      <c r="N660" s="50">
        <v>1</v>
      </c>
      <c r="O660" s="28">
        <f t="shared" si="40"/>
        <v>1</v>
      </c>
      <c r="P660" s="43">
        <v>1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46</v>
      </c>
      <c r="E661" s="3" t="s">
        <v>1332</v>
      </c>
      <c r="F661" s="16" t="s">
        <v>1333</v>
      </c>
      <c r="G661" s="45">
        <f t="shared" si="41"/>
        <v>2</v>
      </c>
      <c r="H661" s="29">
        <v>1</v>
      </c>
      <c r="I661" s="30">
        <v>1</v>
      </c>
      <c r="J661" s="27">
        <f t="shared" si="42"/>
        <v>1</v>
      </c>
      <c r="K661" s="28">
        <f t="shared" si="43"/>
        <v>1</v>
      </c>
      <c r="L661" s="50">
        <v>0</v>
      </c>
      <c r="M661" s="2">
        <v>0</v>
      </c>
      <c r="N661" s="50">
        <v>1</v>
      </c>
      <c r="O661" s="28">
        <f t="shared" si="40"/>
        <v>1</v>
      </c>
      <c r="P661" s="43">
        <v>0</v>
      </c>
      <c r="Q661" s="2">
        <v>1</v>
      </c>
      <c r="R661" s="2">
        <v>0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46</v>
      </c>
      <c r="E662" s="3" t="s">
        <v>1334</v>
      </c>
      <c r="F662" s="16" t="s">
        <v>1335</v>
      </c>
      <c r="G662" s="45">
        <f t="shared" si="41"/>
        <v>1</v>
      </c>
      <c r="H662" s="29">
        <v>1</v>
      </c>
      <c r="I662" s="30">
        <v>4</v>
      </c>
      <c r="J662" s="27">
        <f t="shared" si="42"/>
        <v>0</v>
      </c>
      <c r="K662" s="28">
        <f t="shared" si="43"/>
        <v>0</v>
      </c>
      <c r="L662" s="50">
        <v>0</v>
      </c>
      <c r="M662" s="2">
        <v>0</v>
      </c>
      <c r="N662" s="50">
        <v>0</v>
      </c>
      <c r="O662" s="28">
        <f t="shared" si="40"/>
        <v>0</v>
      </c>
      <c r="P662" s="43">
        <v>0</v>
      </c>
      <c r="Q662" s="2">
        <v>0</v>
      </c>
      <c r="R662" s="2">
        <v>0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216</v>
      </c>
      <c r="E663" s="3" t="s">
        <v>1336</v>
      </c>
      <c r="F663" s="16" t="s">
        <v>1337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1338</v>
      </c>
      <c r="E664" s="3" t="s">
        <v>1339</v>
      </c>
      <c r="F664" s="16" t="s">
        <v>1340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46</v>
      </c>
      <c r="E665" s="3" t="s">
        <v>1341</v>
      </c>
      <c r="F665" s="16" t="s">
        <v>1342</v>
      </c>
      <c r="G665" s="45">
        <f t="shared" si="41"/>
        <v>1</v>
      </c>
      <c r="H665" s="29">
        <v>1</v>
      </c>
      <c r="I665" s="30">
        <v>1</v>
      </c>
      <c r="J665" s="27">
        <f t="shared" si="42"/>
        <v>0</v>
      </c>
      <c r="K665" s="28">
        <f t="shared" si="43"/>
        <v>0</v>
      </c>
      <c r="L665" s="50">
        <v>0</v>
      </c>
      <c r="M665" s="2">
        <v>0</v>
      </c>
      <c r="N665" s="50">
        <v>0</v>
      </c>
      <c r="O665" s="28">
        <f t="shared" si="40"/>
        <v>0</v>
      </c>
      <c r="P665" s="43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53</v>
      </c>
      <c r="C666" s="3" t="s">
        <v>53</v>
      </c>
      <c r="D666" s="3"/>
      <c r="E666" s="3" t="s">
        <v>1343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1344</v>
      </c>
      <c r="F667" s="16" t="s">
        <v>1345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1346</v>
      </c>
      <c r="F668" s="16" t="s">
        <v>1347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1348</v>
      </c>
      <c r="F669" s="16" t="s">
        <v>1349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1350</v>
      </c>
      <c r="F670" s="16" t="s">
        <v>1351</v>
      </c>
      <c r="G670" s="45">
        <f t="shared" si="41"/>
        <v>1</v>
      </c>
      <c r="H670" s="29">
        <v>1</v>
      </c>
      <c r="I670" s="30">
        <v>1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1352</v>
      </c>
      <c r="F671" s="16" t="s">
        <v>1353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46</v>
      </c>
      <c r="E672" s="3" t="s">
        <v>1354</v>
      </c>
      <c r="F672" s="16" t="s">
        <v>1355</v>
      </c>
      <c r="G672" s="45">
        <f t="shared" si="41"/>
        <v>1</v>
      </c>
      <c r="H672" s="29">
        <v>1</v>
      </c>
      <c r="I672" s="30">
        <v>1</v>
      </c>
      <c r="J672" s="27">
        <f t="shared" si="42"/>
        <v>0</v>
      </c>
      <c r="K672" s="28">
        <f t="shared" si="43"/>
        <v>0</v>
      </c>
      <c r="L672" s="50">
        <v>0</v>
      </c>
      <c r="M672" s="2">
        <v>0</v>
      </c>
      <c r="N672" s="50">
        <v>0</v>
      </c>
      <c r="O672" s="28">
        <f t="shared" si="40"/>
        <v>0</v>
      </c>
      <c r="P672" s="43">
        <v>0</v>
      </c>
      <c r="Q672" s="2">
        <v>0</v>
      </c>
      <c r="R672" s="2">
        <v>0</v>
      </c>
      <c r="S672" s="2">
        <v>0</v>
      </c>
    </row>
    <row r="673" spans="1:19" customFormat="1" x14ac:dyDescent="0.2">
      <c r="A673" s="2">
        <v>94500</v>
      </c>
      <c r="B673" s="3"/>
      <c r="C673" s="3"/>
      <c r="D673" s="3" t="s">
        <v>46</v>
      </c>
      <c r="E673" s="3" t="s">
        <v>1356</v>
      </c>
      <c r="F673" s="16" t="s">
        <v>1357</v>
      </c>
      <c r="G673" s="45">
        <f t="shared" si="41"/>
        <v>1</v>
      </c>
      <c r="H673" s="29">
        <v>1</v>
      </c>
      <c r="I673" s="30">
        <v>1</v>
      </c>
      <c r="J673" s="27">
        <f t="shared" si="42"/>
        <v>0</v>
      </c>
      <c r="K673" s="28">
        <f t="shared" si="43"/>
        <v>0</v>
      </c>
      <c r="L673" s="50">
        <v>0</v>
      </c>
      <c r="M673" s="2">
        <v>0</v>
      </c>
      <c r="N673" s="50">
        <v>0</v>
      </c>
      <c r="O673" s="28">
        <f t="shared" si="40"/>
        <v>0</v>
      </c>
      <c r="P673" s="43">
        <v>0</v>
      </c>
      <c r="Q673" s="2">
        <v>0</v>
      </c>
      <c r="R673" s="2">
        <v>0</v>
      </c>
      <c r="S673" s="2">
        <v>0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1358</v>
      </c>
      <c r="F674" s="16" t="s">
        <v>1359</v>
      </c>
      <c r="G674" s="45">
        <f t="shared" si="41"/>
        <v>1</v>
      </c>
      <c r="H674" s="29">
        <v>1</v>
      </c>
      <c r="I674" s="30">
        <v>1</v>
      </c>
      <c r="J674" s="27">
        <f t="shared" si="42"/>
        <v>0</v>
      </c>
      <c r="K674" s="28">
        <f t="shared" si="43"/>
        <v>0</v>
      </c>
      <c r="L674" s="50">
        <v>0</v>
      </c>
      <c r="M674" s="2">
        <v>0</v>
      </c>
      <c r="N674" s="50">
        <v>0</v>
      </c>
      <c r="O674" s="28">
        <f t="shared" si="40"/>
        <v>0</v>
      </c>
      <c r="P674" s="43">
        <v>0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94530</v>
      </c>
      <c r="B675" s="3"/>
      <c r="C675" s="3"/>
      <c r="D675" s="3" t="s">
        <v>46</v>
      </c>
      <c r="E675" s="3" t="s">
        <v>1360</v>
      </c>
      <c r="F675" s="16" t="s">
        <v>1361</v>
      </c>
      <c r="G675" s="45">
        <f t="shared" si="41"/>
        <v>0</v>
      </c>
      <c r="H675" s="29">
        <v>0</v>
      </c>
      <c r="I675" s="30">
        <v>0</v>
      </c>
      <c r="J675" s="27">
        <f t="shared" si="42"/>
        <v>0</v>
      </c>
      <c r="K675" s="28">
        <f t="shared" si="43"/>
        <v>0</v>
      </c>
      <c r="L675" s="50">
        <v>0</v>
      </c>
      <c r="M675" s="2">
        <v>0</v>
      </c>
      <c r="N675" s="50">
        <v>0</v>
      </c>
      <c r="O675" s="28">
        <f t="shared" si="40"/>
        <v>0</v>
      </c>
      <c r="P675" s="43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46</v>
      </c>
      <c r="E676" s="3" t="s">
        <v>1362</v>
      </c>
      <c r="F676" s="16" t="s">
        <v>1363</v>
      </c>
      <c r="G676" s="45">
        <f t="shared" si="41"/>
        <v>2</v>
      </c>
      <c r="H676" s="29">
        <v>2</v>
      </c>
      <c r="I676" s="30">
        <v>1</v>
      </c>
      <c r="J676" s="27">
        <f t="shared" si="42"/>
        <v>0</v>
      </c>
      <c r="K676" s="28">
        <f t="shared" si="43"/>
        <v>0</v>
      </c>
      <c r="L676" s="50">
        <v>0</v>
      </c>
      <c r="M676" s="2">
        <v>0</v>
      </c>
      <c r="N676" s="50">
        <v>0</v>
      </c>
      <c r="O676" s="28">
        <f t="shared" si="40"/>
        <v>0</v>
      </c>
      <c r="P676" s="43">
        <v>0</v>
      </c>
      <c r="Q676" s="2">
        <v>0</v>
      </c>
      <c r="R676" s="2">
        <v>0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46</v>
      </c>
      <c r="E677" s="3" t="s">
        <v>1364</v>
      </c>
      <c r="F677" s="16" t="s">
        <v>1365</v>
      </c>
      <c r="G677" s="45">
        <f t="shared" si="41"/>
        <v>4</v>
      </c>
      <c r="H677" s="29">
        <v>1</v>
      </c>
      <c r="I677" s="30">
        <v>1</v>
      </c>
      <c r="J677" s="27">
        <f t="shared" si="42"/>
        <v>3</v>
      </c>
      <c r="K677" s="28">
        <f t="shared" si="43"/>
        <v>1</v>
      </c>
      <c r="L677" s="50">
        <v>0</v>
      </c>
      <c r="M677" s="2">
        <v>0</v>
      </c>
      <c r="N677" s="50">
        <v>3</v>
      </c>
      <c r="O677" s="28">
        <f t="shared" ref="O677:O740" si="44">MAX(P677:S677)</f>
        <v>1</v>
      </c>
      <c r="P677" s="43">
        <v>1</v>
      </c>
      <c r="Q677" s="2">
        <v>1</v>
      </c>
      <c r="R677" s="2">
        <v>0</v>
      </c>
      <c r="S677" s="2">
        <v>1</v>
      </c>
    </row>
    <row r="678" spans="1:19" customFormat="1" hidden="1" x14ac:dyDescent="0.2">
      <c r="A678" s="2">
        <v>94580</v>
      </c>
      <c r="B678" s="3"/>
      <c r="C678" s="3"/>
      <c r="D678" s="3" t="s">
        <v>46</v>
      </c>
      <c r="E678" s="3" t="s">
        <v>1366</v>
      </c>
      <c r="F678" s="16" t="s">
        <v>1367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>
        <v>0</v>
      </c>
    </row>
    <row r="679" spans="1:19" customFormat="1" hidden="1" x14ac:dyDescent="0.2">
      <c r="A679" s="2">
        <v>94600</v>
      </c>
      <c r="B679" s="3" t="s">
        <v>113</v>
      </c>
      <c r="C679" s="3" t="s">
        <v>113</v>
      </c>
      <c r="D679" s="3" t="s">
        <v>114</v>
      </c>
      <c r="E679" s="3" t="s">
        <v>1368</v>
      </c>
      <c r="F679" s="16" t="s">
        <v>1369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113</v>
      </c>
      <c r="C680" s="3" t="s">
        <v>113</v>
      </c>
      <c r="D680" s="3" t="s">
        <v>114</v>
      </c>
      <c r="E680" s="3" t="s">
        <v>1370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>
        <v>0</v>
      </c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1371</v>
      </c>
      <c r="F681" s="16" t="s">
        <v>1372</v>
      </c>
      <c r="G681" s="45">
        <f t="shared" si="41"/>
        <v>1</v>
      </c>
      <c r="H681" s="29">
        <v>1</v>
      </c>
      <c r="I681" s="30">
        <v>1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84</v>
      </c>
      <c r="E682" s="3" t="s">
        <v>1373</v>
      </c>
      <c r="F682" s="16" t="s">
        <v>1374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104</v>
      </c>
      <c r="E683" s="3" t="s">
        <v>1375</v>
      </c>
      <c r="F683" s="16" t="s">
        <v>1376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>
        <v>0</v>
      </c>
    </row>
    <row r="684" spans="1:19" hidden="1" x14ac:dyDescent="0.2">
      <c r="A684" s="2">
        <v>94810</v>
      </c>
      <c r="B684" s="3"/>
      <c r="C684" s="3"/>
      <c r="D684" s="3" t="s">
        <v>46</v>
      </c>
      <c r="E684" s="3" t="s">
        <v>1377</v>
      </c>
      <c r="F684" s="16" t="s">
        <v>1378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46</v>
      </c>
      <c r="E685" s="3" t="s">
        <v>1379</v>
      </c>
      <c r="F685" s="16" t="s">
        <v>1380</v>
      </c>
      <c r="G685" s="45">
        <f t="shared" si="41"/>
        <v>1</v>
      </c>
      <c r="H685" s="29">
        <v>1</v>
      </c>
      <c r="I685" s="30">
        <v>1</v>
      </c>
      <c r="J685" s="27">
        <f t="shared" si="42"/>
        <v>0</v>
      </c>
      <c r="K685" s="28">
        <f t="shared" si="43"/>
        <v>0</v>
      </c>
      <c r="L685" s="50">
        <v>0</v>
      </c>
      <c r="M685" s="2">
        <v>0</v>
      </c>
      <c r="N685" s="50">
        <v>0</v>
      </c>
      <c r="O685" s="28">
        <f t="shared" si="44"/>
        <v>0</v>
      </c>
      <c r="P685" s="43">
        <v>0</v>
      </c>
      <c r="Q685" s="2">
        <v>0</v>
      </c>
      <c r="R685" s="2">
        <v>0</v>
      </c>
      <c r="S685" s="2">
        <v>0</v>
      </c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1381</v>
      </c>
      <c r="F686" s="16" t="s">
        <v>1382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>
        <v>0</v>
      </c>
    </row>
    <row r="687" spans="1:19" customFormat="1" x14ac:dyDescent="0.2">
      <c r="A687" s="2">
        <v>94920</v>
      </c>
      <c r="B687" s="3"/>
      <c r="C687" s="3"/>
      <c r="D687" s="3" t="s">
        <v>46</v>
      </c>
      <c r="E687" s="3" t="s">
        <v>1383</v>
      </c>
      <c r="F687" s="16" t="s">
        <v>1384</v>
      </c>
      <c r="G687" s="45">
        <f t="shared" si="41"/>
        <v>2</v>
      </c>
      <c r="H687" s="29">
        <v>0</v>
      </c>
      <c r="I687" s="30">
        <v>0</v>
      </c>
      <c r="J687" s="27">
        <f t="shared" si="42"/>
        <v>2</v>
      </c>
      <c r="K687" s="28">
        <f t="shared" si="43"/>
        <v>1</v>
      </c>
      <c r="L687" s="50">
        <v>0</v>
      </c>
      <c r="M687" s="2">
        <v>0</v>
      </c>
      <c r="N687" s="50">
        <v>2</v>
      </c>
      <c r="O687" s="28">
        <f t="shared" si="44"/>
        <v>1</v>
      </c>
      <c r="P687" s="43">
        <v>1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94930</v>
      </c>
      <c r="B688" s="3" t="s">
        <v>53</v>
      </c>
      <c r="C688" s="3" t="s">
        <v>53</v>
      </c>
      <c r="D688" s="3"/>
      <c r="E688" s="3" t="s">
        <v>1385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46</v>
      </c>
      <c r="E689" s="3" t="s">
        <v>1386</v>
      </c>
      <c r="F689" s="16" t="s">
        <v>1387</v>
      </c>
      <c r="G689" s="45">
        <f t="shared" si="41"/>
        <v>2</v>
      </c>
      <c r="H689" s="29">
        <v>2</v>
      </c>
      <c r="I689" s="30">
        <v>1</v>
      </c>
      <c r="J689" s="27">
        <f t="shared" si="42"/>
        <v>0</v>
      </c>
      <c r="K689" s="28">
        <f t="shared" si="43"/>
        <v>0</v>
      </c>
      <c r="L689" s="50">
        <v>0</v>
      </c>
      <c r="M689" s="2">
        <v>0</v>
      </c>
      <c r="N689" s="50">
        <v>0</v>
      </c>
      <c r="O689" s="28">
        <f t="shared" si="44"/>
        <v>0</v>
      </c>
      <c r="P689" s="43">
        <v>0</v>
      </c>
      <c r="Q689" s="2">
        <v>0</v>
      </c>
      <c r="R689" s="2">
        <v>0</v>
      </c>
      <c r="S689" s="2">
        <v>0</v>
      </c>
    </row>
    <row r="690" spans="1:19" customFormat="1" hidden="1" x14ac:dyDescent="0.2">
      <c r="A690" s="2">
        <v>94970</v>
      </c>
      <c r="B690" s="3" t="s">
        <v>53</v>
      </c>
      <c r="C690" s="3" t="s">
        <v>53</v>
      </c>
      <c r="D690" s="3"/>
      <c r="E690" s="3" t="s">
        <v>1388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46</v>
      </c>
      <c r="E691" s="3" t="s">
        <v>1389</v>
      </c>
      <c r="F691" s="16" t="s">
        <v>1390</v>
      </c>
      <c r="G691" s="45">
        <f t="shared" si="41"/>
        <v>2</v>
      </c>
      <c r="H691" s="29">
        <v>0</v>
      </c>
      <c r="I691" s="30">
        <v>0</v>
      </c>
      <c r="J691" s="27">
        <f t="shared" si="42"/>
        <v>2</v>
      </c>
      <c r="K691" s="28">
        <f t="shared" si="43"/>
        <v>1</v>
      </c>
      <c r="L691" s="50">
        <v>0</v>
      </c>
      <c r="M691" s="2">
        <v>0</v>
      </c>
      <c r="N691" s="50">
        <v>2</v>
      </c>
      <c r="O691" s="28">
        <f t="shared" si="44"/>
        <v>1</v>
      </c>
      <c r="P691" s="43">
        <v>1</v>
      </c>
      <c r="Q691" s="2">
        <v>0</v>
      </c>
      <c r="R691" s="2">
        <v>1</v>
      </c>
      <c r="S691" s="2">
        <v>0</v>
      </c>
    </row>
    <row r="692" spans="1:19" customFormat="1" x14ac:dyDescent="0.2">
      <c r="A692" s="2">
        <v>95030</v>
      </c>
      <c r="B692" s="3"/>
      <c r="C692" s="3"/>
      <c r="D692" s="3" t="s">
        <v>46</v>
      </c>
      <c r="E692" s="3" t="s">
        <v>1391</v>
      </c>
      <c r="F692" s="16" t="s">
        <v>1392</v>
      </c>
      <c r="G692" s="45">
        <f t="shared" si="41"/>
        <v>2</v>
      </c>
      <c r="H692" s="29">
        <v>1</v>
      </c>
      <c r="I692" s="30">
        <v>8</v>
      </c>
      <c r="J692" s="27">
        <f t="shared" si="42"/>
        <v>1</v>
      </c>
      <c r="K692" s="28">
        <f t="shared" si="43"/>
        <v>1</v>
      </c>
      <c r="L692" s="50">
        <v>0</v>
      </c>
      <c r="M692" s="2">
        <v>0</v>
      </c>
      <c r="N692" s="50">
        <v>1</v>
      </c>
      <c r="O692" s="28">
        <f t="shared" si="44"/>
        <v>1</v>
      </c>
      <c r="P692" s="43">
        <v>1</v>
      </c>
      <c r="Q692" s="2">
        <v>0</v>
      </c>
      <c r="R692" s="2">
        <v>0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46</v>
      </c>
      <c r="E693" s="3" t="s">
        <v>1393</v>
      </c>
      <c r="F693" s="16" t="s">
        <v>1394</v>
      </c>
      <c r="G693" s="45">
        <f t="shared" si="41"/>
        <v>2</v>
      </c>
      <c r="H693" s="29">
        <v>1</v>
      </c>
      <c r="I693" s="30">
        <v>1</v>
      </c>
      <c r="J693" s="27">
        <f t="shared" si="42"/>
        <v>1</v>
      </c>
      <c r="K693" s="28">
        <f t="shared" si="43"/>
        <v>1</v>
      </c>
      <c r="L693" s="50">
        <v>0</v>
      </c>
      <c r="M693" s="2">
        <v>0</v>
      </c>
      <c r="N693" s="50">
        <v>1</v>
      </c>
      <c r="O693" s="28">
        <f t="shared" si="44"/>
        <v>1</v>
      </c>
      <c r="P693" s="43">
        <v>0</v>
      </c>
      <c r="Q693" s="2">
        <v>1</v>
      </c>
      <c r="R693" s="2">
        <v>0</v>
      </c>
      <c r="S693" s="2">
        <v>0</v>
      </c>
    </row>
    <row r="694" spans="1:19" hidden="1" x14ac:dyDescent="0.2">
      <c r="A694" s="2">
        <v>95060</v>
      </c>
      <c r="B694" s="3"/>
      <c r="C694" s="3"/>
      <c r="D694" s="3" t="s">
        <v>46</v>
      </c>
      <c r="E694" s="3" t="s">
        <v>1395</v>
      </c>
      <c r="F694" s="16" t="s">
        <v>1396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46</v>
      </c>
      <c r="E695" s="3" t="s">
        <v>1397</v>
      </c>
      <c r="F695" s="16" t="s">
        <v>1398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1399</v>
      </c>
      <c r="F696" s="16" t="s">
        <v>1400</v>
      </c>
      <c r="G696" s="45">
        <f t="shared" si="41"/>
        <v>0</v>
      </c>
      <c r="H696" s="29">
        <v>0</v>
      </c>
      <c r="I696" s="30">
        <v>0</v>
      </c>
      <c r="J696" s="27">
        <f t="shared" si="42"/>
        <v>0</v>
      </c>
      <c r="K696" s="28">
        <f t="shared" si="43"/>
        <v>0</v>
      </c>
      <c r="L696" s="50">
        <v>0</v>
      </c>
      <c r="M696" s="2">
        <v>0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46</v>
      </c>
      <c r="E697" s="3" t="s">
        <v>1401</v>
      </c>
      <c r="F697" s="16" t="s">
        <v>1402</v>
      </c>
      <c r="G697" s="45">
        <f t="shared" si="41"/>
        <v>1</v>
      </c>
      <c r="H697" s="29">
        <v>1</v>
      </c>
      <c r="I697" s="30">
        <v>1</v>
      </c>
      <c r="J697" s="27">
        <f t="shared" si="42"/>
        <v>0</v>
      </c>
      <c r="K697" s="28">
        <f t="shared" si="43"/>
        <v>0</v>
      </c>
      <c r="L697" s="50">
        <v>0</v>
      </c>
      <c r="M697" s="2">
        <v>0</v>
      </c>
      <c r="N697" s="50">
        <v>0</v>
      </c>
      <c r="O697" s="28">
        <f t="shared" si="44"/>
        <v>0</v>
      </c>
      <c r="P697" s="43">
        <v>0</v>
      </c>
      <c r="Q697" s="2">
        <v>0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122</v>
      </c>
      <c r="E698" s="3" t="s">
        <v>1403</v>
      </c>
      <c r="F698" s="16" t="s">
        <v>1404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46</v>
      </c>
      <c r="E699" s="3" t="s">
        <v>1405</v>
      </c>
      <c r="F699" s="16" t="s">
        <v>1406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46</v>
      </c>
      <c r="E700" s="3" t="s">
        <v>1407</v>
      </c>
      <c r="F700" s="16" t="s">
        <v>1408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99</v>
      </c>
      <c r="E701" s="3" t="s">
        <v>1409</v>
      </c>
      <c r="F701" s="16" t="s">
        <v>1410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>
        <v>0</v>
      </c>
    </row>
    <row r="702" spans="1:19" customFormat="1" hidden="1" x14ac:dyDescent="0.2">
      <c r="A702" s="2">
        <v>95270</v>
      </c>
      <c r="B702" s="3"/>
      <c r="C702" s="3"/>
      <c r="D702" s="3" t="s">
        <v>46</v>
      </c>
      <c r="E702" s="3" t="s">
        <v>1411</v>
      </c>
      <c r="F702" s="16" t="s">
        <v>1412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46</v>
      </c>
      <c r="E703" s="3" t="s">
        <v>1413</v>
      </c>
      <c r="F703" s="16" t="s">
        <v>1414</v>
      </c>
      <c r="G703" s="45">
        <f t="shared" si="41"/>
        <v>1</v>
      </c>
      <c r="H703" s="29">
        <v>1</v>
      </c>
      <c r="I703" s="30">
        <v>1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46</v>
      </c>
      <c r="E704" s="3" t="s">
        <v>1415</v>
      </c>
      <c r="F704" s="16" t="s">
        <v>1416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99</v>
      </c>
      <c r="E705" s="3" t="s">
        <v>1417</v>
      </c>
      <c r="F705" s="16" t="s">
        <v>1418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95370</v>
      </c>
      <c r="B706" s="3"/>
      <c r="C706" s="3"/>
      <c r="D706" s="3" t="s">
        <v>46</v>
      </c>
      <c r="E706" s="3" t="s">
        <v>1419</v>
      </c>
      <c r="F706" s="16" t="s">
        <v>1420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99</v>
      </c>
      <c r="E707" s="3" t="s">
        <v>1421</v>
      </c>
      <c r="F707" s="16" t="s">
        <v>1422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>
        <v>0</v>
      </c>
    </row>
    <row r="708" spans="1:19" customFormat="1" x14ac:dyDescent="0.2">
      <c r="A708" s="2">
        <v>95400</v>
      </c>
      <c r="B708" s="3"/>
      <c r="C708" s="3"/>
      <c r="D708" s="94" t="s">
        <v>84</v>
      </c>
      <c r="E708" s="3" t="s">
        <v>1423</v>
      </c>
      <c r="F708" s="16" t="s">
        <v>1424</v>
      </c>
      <c r="G708" s="45">
        <f t="shared" si="45"/>
        <v>1</v>
      </c>
      <c r="H708" s="29">
        <v>1</v>
      </c>
      <c r="I708" s="30">
        <v>1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104</v>
      </c>
      <c r="E709" s="3" t="s">
        <v>1425</v>
      </c>
      <c r="F709" s="16" t="s">
        <v>1426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>
        <v>0</v>
      </c>
    </row>
    <row r="710" spans="1:19" customFormat="1" x14ac:dyDescent="0.2">
      <c r="A710" s="2">
        <v>95460</v>
      </c>
      <c r="B710" s="3"/>
      <c r="C710" s="3"/>
      <c r="D710" s="94" t="s">
        <v>99</v>
      </c>
      <c r="E710" s="3" t="s">
        <v>1427</v>
      </c>
      <c r="F710" s="16" t="s">
        <v>1428</v>
      </c>
      <c r="G710" s="45">
        <f t="shared" si="45"/>
        <v>1</v>
      </c>
      <c r="H710" s="29">
        <v>1</v>
      </c>
      <c r="I710" s="30">
        <v>1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1429</v>
      </c>
      <c r="F711" s="16" t="s">
        <v>1430</v>
      </c>
      <c r="G711" s="45">
        <f t="shared" si="45"/>
        <v>2</v>
      </c>
      <c r="H711" s="29">
        <v>0</v>
      </c>
      <c r="I711" s="30">
        <v>0</v>
      </c>
      <c r="J711" s="27">
        <f t="shared" si="46"/>
        <v>2</v>
      </c>
      <c r="K711" s="28">
        <f t="shared" si="47"/>
        <v>1</v>
      </c>
      <c r="L711" s="50">
        <v>0</v>
      </c>
      <c r="M711" s="2">
        <v>0</v>
      </c>
      <c r="N711" s="50">
        <v>2</v>
      </c>
      <c r="O711" s="28">
        <f t="shared" si="44"/>
        <v>1</v>
      </c>
      <c r="P711" s="43">
        <v>1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46</v>
      </c>
      <c r="E712" s="3" t="s">
        <v>1431</v>
      </c>
      <c r="F712" s="16" t="s">
        <v>1432</v>
      </c>
      <c r="G712" s="45">
        <f t="shared" si="45"/>
        <v>1</v>
      </c>
      <c r="H712" s="29">
        <v>1</v>
      </c>
      <c r="I712" s="30">
        <v>1</v>
      </c>
      <c r="J712" s="27">
        <f t="shared" si="46"/>
        <v>0</v>
      </c>
      <c r="K712" s="28">
        <f t="shared" si="47"/>
        <v>0</v>
      </c>
      <c r="L712" s="50">
        <v>0</v>
      </c>
      <c r="M712" s="2">
        <v>0</v>
      </c>
      <c r="N712" s="50">
        <v>0</v>
      </c>
      <c r="O712" s="28">
        <f t="shared" si="44"/>
        <v>0</v>
      </c>
      <c r="P712" s="43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46</v>
      </c>
      <c r="E713" s="3" t="s">
        <v>1433</v>
      </c>
      <c r="F713" s="16" t="s">
        <v>1434</v>
      </c>
      <c r="G713" s="45">
        <f t="shared" si="45"/>
        <v>4</v>
      </c>
      <c r="H713" s="29">
        <v>2</v>
      </c>
      <c r="I713" s="30">
        <v>1</v>
      </c>
      <c r="J713" s="27">
        <f t="shared" si="46"/>
        <v>2</v>
      </c>
      <c r="K713" s="28">
        <f t="shared" si="47"/>
        <v>2</v>
      </c>
      <c r="L713" s="50">
        <v>1</v>
      </c>
      <c r="M713" s="2">
        <v>1</v>
      </c>
      <c r="N713" s="50">
        <v>1</v>
      </c>
      <c r="O713" s="28">
        <f t="shared" si="44"/>
        <v>2</v>
      </c>
      <c r="P713" s="43">
        <v>2</v>
      </c>
      <c r="Q713" s="2">
        <v>0</v>
      </c>
      <c r="R713" s="2">
        <v>0</v>
      </c>
      <c r="S713" s="2">
        <v>0</v>
      </c>
    </row>
    <row r="714" spans="1:19" customFormat="1" hidden="1" x14ac:dyDescent="0.2">
      <c r="A714" s="2">
        <v>95520</v>
      </c>
      <c r="B714" s="3"/>
      <c r="C714" s="3"/>
      <c r="D714" s="3" t="s">
        <v>46</v>
      </c>
      <c r="E714" s="3" t="s">
        <v>1435</v>
      </c>
      <c r="F714" s="16" t="s">
        <v>1436</v>
      </c>
      <c r="G714" s="45">
        <f t="shared" si="45"/>
        <v>0</v>
      </c>
      <c r="H714" s="29">
        <v>0</v>
      </c>
      <c r="I714" s="30">
        <v>0</v>
      </c>
      <c r="J714" s="27">
        <f t="shared" si="46"/>
        <v>0</v>
      </c>
      <c r="K714" s="28">
        <f t="shared" si="47"/>
        <v>0</v>
      </c>
      <c r="L714" s="50">
        <v>0</v>
      </c>
      <c r="M714" s="2">
        <v>0</v>
      </c>
      <c r="N714" s="50">
        <v>0</v>
      </c>
      <c r="O714" s="28">
        <f t="shared" si="44"/>
        <v>0</v>
      </c>
      <c r="P714" s="43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84</v>
      </c>
      <c r="E715" s="3" t="s">
        <v>1437</v>
      </c>
      <c r="F715" s="16" t="s">
        <v>1438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46</v>
      </c>
      <c r="E716" s="3" t="s">
        <v>1439</v>
      </c>
      <c r="F716" s="16" t="s">
        <v>1440</v>
      </c>
      <c r="G716" s="45">
        <f t="shared" si="45"/>
        <v>1</v>
      </c>
      <c r="H716" s="29">
        <v>0</v>
      </c>
      <c r="I716" s="30">
        <v>0</v>
      </c>
      <c r="J716" s="27">
        <f t="shared" si="46"/>
        <v>1</v>
      </c>
      <c r="K716" s="28">
        <f t="shared" si="47"/>
        <v>1</v>
      </c>
      <c r="L716" s="50">
        <v>0</v>
      </c>
      <c r="M716" s="2">
        <v>0</v>
      </c>
      <c r="N716" s="50">
        <v>1</v>
      </c>
      <c r="O716" s="28">
        <f t="shared" si="44"/>
        <v>1</v>
      </c>
      <c r="P716" s="43">
        <v>1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46</v>
      </c>
      <c r="E717" s="3" t="s">
        <v>1441</v>
      </c>
      <c r="F717" s="16" t="s">
        <v>1442</v>
      </c>
      <c r="G717" s="45">
        <f t="shared" si="45"/>
        <v>1</v>
      </c>
      <c r="H717" s="29">
        <v>1</v>
      </c>
      <c r="I717" s="30">
        <v>1</v>
      </c>
      <c r="J717" s="27">
        <f t="shared" si="46"/>
        <v>0</v>
      </c>
      <c r="K717" s="28">
        <f t="shared" si="47"/>
        <v>0</v>
      </c>
      <c r="L717" s="50">
        <v>0</v>
      </c>
      <c r="M717" s="2">
        <v>0</v>
      </c>
      <c r="N717" s="50">
        <v>0</v>
      </c>
      <c r="O717" s="28">
        <f t="shared" si="44"/>
        <v>0</v>
      </c>
      <c r="P717" s="43">
        <v>0</v>
      </c>
      <c r="Q717" s="2">
        <v>0</v>
      </c>
      <c r="R717" s="2">
        <v>0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46</v>
      </c>
      <c r="E718" s="3" t="s">
        <v>1443</v>
      </c>
      <c r="F718" s="16" t="s">
        <v>1444</v>
      </c>
      <c r="G718" s="45">
        <f t="shared" si="45"/>
        <v>3</v>
      </c>
      <c r="H718" s="29">
        <v>1</v>
      </c>
      <c r="I718" s="30">
        <v>1</v>
      </c>
      <c r="J718" s="27">
        <f t="shared" si="46"/>
        <v>2</v>
      </c>
      <c r="K718" s="28">
        <f t="shared" si="47"/>
        <v>2</v>
      </c>
      <c r="L718" s="50">
        <v>0</v>
      </c>
      <c r="M718" s="2">
        <v>0</v>
      </c>
      <c r="N718" s="50">
        <v>2</v>
      </c>
      <c r="O718" s="28">
        <f t="shared" si="44"/>
        <v>2</v>
      </c>
      <c r="P718" s="43">
        <v>2</v>
      </c>
      <c r="Q718" s="2">
        <v>2</v>
      </c>
      <c r="R718" s="2">
        <v>0</v>
      </c>
      <c r="S718" s="2">
        <v>0</v>
      </c>
    </row>
    <row r="719" spans="1:19" customFormat="1" hidden="1" x14ac:dyDescent="0.2">
      <c r="A719" s="2">
        <v>95600</v>
      </c>
      <c r="B719" s="3"/>
      <c r="C719" s="3"/>
      <c r="D719" s="94" t="s">
        <v>84</v>
      </c>
      <c r="E719" s="3" t="s">
        <v>1445</v>
      </c>
      <c r="F719" s="16" t="s">
        <v>1446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1447</v>
      </c>
      <c r="F720" s="16" t="s">
        <v>1448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>
        <v>0</v>
      </c>
    </row>
    <row r="721" spans="1:19" customFormat="1" hidden="1" x14ac:dyDescent="0.2">
      <c r="A721" s="2">
        <v>95620</v>
      </c>
      <c r="B721" s="3"/>
      <c r="C721" s="3"/>
      <c r="D721" s="3" t="s">
        <v>46</v>
      </c>
      <c r="E721" s="3" t="s">
        <v>1449</v>
      </c>
      <c r="F721" s="16" t="s">
        <v>1450</v>
      </c>
      <c r="G721" s="45">
        <f t="shared" si="45"/>
        <v>0</v>
      </c>
      <c r="H721" s="29">
        <v>0</v>
      </c>
      <c r="I721" s="30">
        <v>0</v>
      </c>
      <c r="J721" s="27">
        <f t="shared" si="46"/>
        <v>0</v>
      </c>
      <c r="K721" s="28">
        <f t="shared" si="47"/>
        <v>0</v>
      </c>
      <c r="L721" s="50">
        <v>0</v>
      </c>
      <c r="M721" s="2">
        <v>0</v>
      </c>
      <c r="N721" s="50">
        <v>0</v>
      </c>
      <c r="O721" s="28">
        <f t="shared" si="44"/>
        <v>0</v>
      </c>
      <c r="P721" s="43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46</v>
      </c>
      <c r="E722" s="3" t="s">
        <v>1451</v>
      </c>
      <c r="F722" s="16" t="s">
        <v>1452</v>
      </c>
      <c r="G722" s="45">
        <f t="shared" si="45"/>
        <v>1</v>
      </c>
      <c r="H722" s="29">
        <v>1</v>
      </c>
      <c r="I722" s="30">
        <v>1</v>
      </c>
      <c r="J722" s="27">
        <f t="shared" si="46"/>
        <v>0</v>
      </c>
      <c r="K722" s="28">
        <f t="shared" si="47"/>
        <v>0</v>
      </c>
      <c r="L722" s="50">
        <v>0</v>
      </c>
      <c r="M722" s="2">
        <v>0</v>
      </c>
      <c r="N722" s="50">
        <v>0</v>
      </c>
      <c r="O722" s="28">
        <f t="shared" si="44"/>
        <v>0</v>
      </c>
      <c r="P722" s="43">
        <v>0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46</v>
      </c>
      <c r="E723" s="3" t="s">
        <v>1453</v>
      </c>
      <c r="F723" s="16" t="s">
        <v>1454</v>
      </c>
      <c r="G723" s="45">
        <f t="shared" si="45"/>
        <v>2</v>
      </c>
      <c r="H723" s="29">
        <v>2</v>
      </c>
      <c r="I723" s="30">
        <v>1</v>
      </c>
      <c r="J723" s="27">
        <f t="shared" si="46"/>
        <v>0</v>
      </c>
      <c r="K723" s="28">
        <f t="shared" si="47"/>
        <v>0</v>
      </c>
      <c r="L723" s="50">
        <v>0</v>
      </c>
      <c r="M723" s="2">
        <v>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95690</v>
      </c>
      <c r="B724" s="3"/>
      <c r="C724" s="3"/>
      <c r="D724" s="3" t="s">
        <v>46</v>
      </c>
      <c r="E724" s="3" t="s">
        <v>1455</v>
      </c>
      <c r="F724" s="16" t="s">
        <v>1456</v>
      </c>
      <c r="G724" s="45">
        <f t="shared" si="45"/>
        <v>2</v>
      </c>
      <c r="H724" s="29">
        <v>1</v>
      </c>
      <c r="I724" s="30">
        <v>1</v>
      </c>
      <c r="J724" s="27">
        <f t="shared" si="46"/>
        <v>1</v>
      </c>
      <c r="K724" s="28">
        <f t="shared" si="47"/>
        <v>1</v>
      </c>
      <c r="L724" s="50">
        <v>0</v>
      </c>
      <c r="M724" s="2">
        <v>0</v>
      </c>
      <c r="N724" s="50">
        <v>1</v>
      </c>
      <c r="O724" s="28">
        <f t="shared" si="44"/>
        <v>1</v>
      </c>
      <c r="P724" s="43">
        <v>1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46</v>
      </c>
      <c r="E725" s="3" t="s">
        <v>1457</v>
      </c>
      <c r="F725" s="16" t="s">
        <v>1458</v>
      </c>
      <c r="G725" s="45">
        <f t="shared" si="45"/>
        <v>2</v>
      </c>
      <c r="H725" s="29">
        <v>0</v>
      </c>
      <c r="I725" s="30">
        <v>0</v>
      </c>
      <c r="J725" s="27">
        <f t="shared" si="46"/>
        <v>2</v>
      </c>
      <c r="K725" s="28">
        <f t="shared" si="47"/>
        <v>5</v>
      </c>
      <c r="L725" s="50">
        <v>0</v>
      </c>
      <c r="M725" s="2">
        <v>0</v>
      </c>
      <c r="N725" s="50">
        <v>2</v>
      </c>
      <c r="O725" s="28">
        <f t="shared" si="44"/>
        <v>5</v>
      </c>
      <c r="P725" s="43">
        <v>0</v>
      </c>
      <c r="Q725" s="2">
        <v>3</v>
      </c>
      <c r="R725" s="2">
        <v>5</v>
      </c>
      <c r="S725" s="2">
        <v>0</v>
      </c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1459</v>
      </c>
      <c r="F726" s="16" t="s">
        <v>1460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2">
        <v>0</v>
      </c>
      <c r="N726" s="50">
        <v>0</v>
      </c>
      <c r="O726" s="28">
        <f t="shared" si="44"/>
        <v>0</v>
      </c>
      <c r="P726" s="43">
        <v>0</v>
      </c>
      <c r="Q726" s="2">
        <v>0</v>
      </c>
      <c r="R726" s="2">
        <v>0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46</v>
      </c>
      <c r="E727" s="3" t="s">
        <v>1461</v>
      </c>
      <c r="F727" s="16" t="s">
        <v>1462</v>
      </c>
      <c r="G727" s="45">
        <f t="shared" si="45"/>
        <v>1</v>
      </c>
      <c r="H727" s="29">
        <v>1</v>
      </c>
      <c r="I727" s="30">
        <v>1</v>
      </c>
      <c r="J727" s="27">
        <f t="shared" si="46"/>
        <v>0</v>
      </c>
      <c r="K727" s="28">
        <f t="shared" si="47"/>
        <v>0</v>
      </c>
      <c r="L727" s="50">
        <v>0</v>
      </c>
      <c r="M727" s="2">
        <v>0</v>
      </c>
      <c r="N727" s="50">
        <v>0</v>
      </c>
      <c r="O727" s="28">
        <f t="shared" si="44"/>
        <v>0</v>
      </c>
      <c r="P727" s="43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46</v>
      </c>
      <c r="E728" s="3" t="s">
        <v>1463</v>
      </c>
      <c r="F728" s="16" t="s">
        <v>2106</v>
      </c>
      <c r="G728" s="45">
        <f t="shared" si="45"/>
        <v>2</v>
      </c>
      <c r="H728" s="29">
        <v>1</v>
      </c>
      <c r="I728" s="30">
        <v>1</v>
      </c>
      <c r="J728" s="27">
        <f t="shared" si="46"/>
        <v>1</v>
      </c>
      <c r="K728" s="28">
        <f t="shared" si="47"/>
        <v>2</v>
      </c>
      <c r="L728" s="50">
        <v>0</v>
      </c>
      <c r="M728" s="2">
        <v>0</v>
      </c>
      <c r="N728" s="50">
        <v>1</v>
      </c>
      <c r="O728" s="28">
        <f t="shared" si="44"/>
        <v>2</v>
      </c>
      <c r="P728" s="43">
        <v>2</v>
      </c>
      <c r="Q728" s="2">
        <v>0</v>
      </c>
      <c r="R728" s="2">
        <v>0</v>
      </c>
      <c r="S728" s="2">
        <v>0</v>
      </c>
    </row>
    <row r="729" spans="1:19" customFormat="1" hidden="1" x14ac:dyDescent="0.2">
      <c r="A729" s="2">
        <v>95880</v>
      </c>
      <c r="B729" s="3"/>
      <c r="C729" s="3"/>
      <c r="D729" s="94" t="s">
        <v>84</v>
      </c>
      <c r="E729" s="3" t="s">
        <v>1464</v>
      </c>
      <c r="F729" s="16" t="s">
        <v>1465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1466</v>
      </c>
      <c r="F730" s="16" t="s">
        <v>1467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46</v>
      </c>
      <c r="E731" s="3" t="s">
        <v>1468</v>
      </c>
      <c r="F731" s="16" t="s">
        <v>1469</v>
      </c>
      <c r="G731" s="45">
        <f t="shared" si="45"/>
        <v>7</v>
      </c>
      <c r="H731" s="29">
        <v>6</v>
      </c>
      <c r="I731" s="30">
        <v>1</v>
      </c>
      <c r="J731" s="27">
        <f t="shared" si="46"/>
        <v>1</v>
      </c>
      <c r="K731" s="28">
        <f t="shared" si="47"/>
        <v>1</v>
      </c>
      <c r="L731" s="50">
        <v>1</v>
      </c>
      <c r="M731" s="2">
        <v>1</v>
      </c>
      <c r="N731" s="50">
        <v>0</v>
      </c>
      <c r="O731" s="28">
        <f t="shared" si="44"/>
        <v>0</v>
      </c>
      <c r="P731" s="43">
        <v>0</v>
      </c>
      <c r="Q731" s="2">
        <v>0</v>
      </c>
      <c r="R731" s="2">
        <v>0</v>
      </c>
      <c r="S731" s="2">
        <v>0</v>
      </c>
    </row>
    <row r="732" spans="1:19" customFormat="1" hidden="1" x14ac:dyDescent="0.2">
      <c r="A732" s="2">
        <v>95980</v>
      </c>
      <c r="B732" s="3"/>
      <c r="C732" s="3"/>
      <c r="D732" s="94" t="s">
        <v>216</v>
      </c>
      <c r="E732" s="3" t="s">
        <v>1470</v>
      </c>
      <c r="F732" s="16" t="s">
        <v>1471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46</v>
      </c>
      <c r="E733" s="3" t="s">
        <v>1472</v>
      </c>
      <c r="F733" s="16" t="s">
        <v>1473</v>
      </c>
      <c r="G733" s="45">
        <f t="shared" si="45"/>
        <v>3</v>
      </c>
      <c r="H733" s="29">
        <v>1</v>
      </c>
      <c r="I733" s="30">
        <v>1</v>
      </c>
      <c r="J733" s="27">
        <f t="shared" si="46"/>
        <v>2</v>
      </c>
      <c r="K733" s="28">
        <f t="shared" si="47"/>
        <v>2</v>
      </c>
      <c r="L733" s="50">
        <v>0</v>
      </c>
      <c r="M733" s="2">
        <v>0</v>
      </c>
      <c r="N733" s="50">
        <v>2</v>
      </c>
      <c r="O733" s="28">
        <f t="shared" si="44"/>
        <v>2</v>
      </c>
      <c r="P733" s="43">
        <v>1</v>
      </c>
      <c r="Q733" s="2">
        <v>0</v>
      </c>
      <c r="R733" s="2">
        <v>2</v>
      </c>
      <c r="S733" s="2">
        <v>0</v>
      </c>
    </row>
    <row r="734" spans="1:19" customFormat="1" x14ac:dyDescent="0.2">
      <c r="A734" s="2">
        <v>96010</v>
      </c>
      <c r="B734" s="3"/>
      <c r="C734" s="3"/>
      <c r="D734" s="3" t="s">
        <v>46</v>
      </c>
      <c r="E734" s="3" t="s">
        <v>1474</v>
      </c>
      <c r="F734" s="16" t="s">
        <v>1475</v>
      </c>
      <c r="G734" s="45">
        <f t="shared" si="45"/>
        <v>2</v>
      </c>
      <c r="H734" s="29">
        <v>1</v>
      </c>
      <c r="I734" s="30">
        <v>1</v>
      </c>
      <c r="J734" s="27">
        <f t="shared" si="46"/>
        <v>1</v>
      </c>
      <c r="K734" s="28">
        <f t="shared" si="47"/>
        <v>1</v>
      </c>
      <c r="L734" s="50">
        <v>0</v>
      </c>
      <c r="M734" s="2">
        <v>0</v>
      </c>
      <c r="N734" s="50">
        <v>1</v>
      </c>
      <c r="O734" s="28">
        <f t="shared" si="44"/>
        <v>1</v>
      </c>
      <c r="P734" s="43">
        <v>0</v>
      </c>
      <c r="Q734" s="2">
        <v>0</v>
      </c>
      <c r="R734" s="2">
        <v>1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46</v>
      </c>
      <c r="E735" s="3" t="s">
        <v>1476</v>
      </c>
      <c r="F735" s="16" t="s">
        <v>1477</v>
      </c>
      <c r="G735" s="45">
        <f t="shared" si="45"/>
        <v>4</v>
      </c>
      <c r="H735" s="29">
        <v>2</v>
      </c>
      <c r="I735" s="30">
        <v>1</v>
      </c>
      <c r="J735" s="27">
        <f t="shared" si="46"/>
        <v>2</v>
      </c>
      <c r="K735" s="28">
        <f t="shared" si="47"/>
        <v>2</v>
      </c>
      <c r="L735" s="50">
        <v>0</v>
      </c>
      <c r="M735" s="2">
        <v>0</v>
      </c>
      <c r="N735" s="50">
        <v>2</v>
      </c>
      <c r="O735" s="28">
        <f t="shared" si="44"/>
        <v>2</v>
      </c>
      <c r="P735" s="43">
        <v>2</v>
      </c>
      <c r="Q735" s="2">
        <v>2</v>
      </c>
      <c r="R735" s="2">
        <v>0</v>
      </c>
      <c r="S735" s="2">
        <v>0</v>
      </c>
    </row>
    <row r="736" spans="1:19" hidden="1" x14ac:dyDescent="0.2">
      <c r="A736" s="2">
        <v>96090</v>
      </c>
      <c r="B736" s="3"/>
      <c r="C736" s="3"/>
      <c r="D736" s="3" t="s">
        <v>46</v>
      </c>
      <c r="E736" s="3" t="s">
        <v>1478</v>
      </c>
      <c r="F736" s="16" t="s">
        <v>1479</v>
      </c>
      <c r="G736" s="45">
        <f t="shared" si="45"/>
        <v>0</v>
      </c>
      <c r="H736" s="29">
        <v>0</v>
      </c>
      <c r="I736" s="30">
        <v>0</v>
      </c>
      <c r="J736" s="27">
        <f t="shared" si="46"/>
        <v>0</v>
      </c>
      <c r="K736" s="28">
        <f t="shared" si="47"/>
        <v>0</v>
      </c>
      <c r="L736" s="50">
        <v>0</v>
      </c>
      <c r="M736" s="2">
        <v>0</v>
      </c>
      <c r="N736" s="50">
        <v>0</v>
      </c>
      <c r="O736" s="28">
        <f t="shared" si="44"/>
        <v>0</v>
      </c>
      <c r="P736" s="43">
        <v>0</v>
      </c>
      <c r="Q736" s="2">
        <v>0</v>
      </c>
      <c r="R736" s="2">
        <v>0</v>
      </c>
      <c r="S736" s="2">
        <v>0</v>
      </c>
    </row>
    <row r="737" spans="1:19" customFormat="1" hidden="1" x14ac:dyDescent="0.2">
      <c r="A737" s="2">
        <v>96110</v>
      </c>
      <c r="B737" s="3"/>
      <c r="C737" s="3"/>
      <c r="D737" s="3" t="s">
        <v>0</v>
      </c>
      <c r="E737" s="3" t="s">
        <v>1480</v>
      </c>
      <c r="F737" s="16" t="s">
        <v>1481</v>
      </c>
      <c r="G737" s="45">
        <f t="shared" si="45"/>
        <v>0</v>
      </c>
      <c r="H737" s="29">
        <v>0</v>
      </c>
      <c r="I737" s="30">
        <v>0</v>
      </c>
      <c r="J737" s="27">
        <f t="shared" si="46"/>
        <v>0</v>
      </c>
      <c r="K737" s="28">
        <f t="shared" si="47"/>
        <v>0</v>
      </c>
      <c r="L737" s="50">
        <v>0</v>
      </c>
      <c r="M737" s="2">
        <v>0</v>
      </c>
      <c r="N737" s="50">
        <v>0</v>
      </c>
      <c r="O737" s="28">
        <f t="shared" si="44"/>
        <v>0</v>
      </c>
      <c r="P737" s="43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84</v>
      </c>
      <c r="E738" s="3" t="s">
        <v>1482</v>
      </c>
      <c r="F738" s="16" t="s">
        <v>1483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96420</v>
      </c>
      <c r="B739" s="3"/>
      <c r="C739" s="3"/>
      <c r="D739" s="3" t="s">
        <v>46</v>
      </c>
      <c r="E739" s="3" t="s">
        <v>1484</v>
      </c>
      <c r="F739" s="16" t="s">
        <v>1485</v>
      </c>
      <c r="G739" s="45">
        <f t="shared" si="45"/>
        <v>0</v>
      </c>
      <c r="H739" s="29">
        <v>0</v>
      </c>
      <c r="I739" s="30">
        <v>0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468</v>
      </c>
      <c r="C740" s="3" t="s">
        <v>468</v>
      </c>
      <c r="D740" s="94"/>
      <c r="E740" s="3" t="s">
        <v>1486</v>
      </c>
      <c r="F740" s="16" t="s">
        <v>1487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39" t="s">
        <v>84</v>
      </c>
      <c r="E741" s="3" t="s">
        <v>1488</v>
      </c>
      <c r="F741" s="16" t="s">
        <v>1489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2">
        <v>0</v>
      </c>
      <c r="N741" s="50">
        <v>0</v>
      </c>
      <c r="O741" s="28">
        <f t="shared" ref="O741:O804" si="48">MAX(P741:S741)</f>
        <v>0</v>
      </c>
      <c r="P741" s="43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99</v>
      </c>
      <c r="E742" s="3" t="s">
        <v>1490</v>
      </c>
      <c r="F742" s="16" t="s">
        <v>1491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84</v>
      </c>
      <c r="E743" s="3" t="s">
        <v>1492</v>
      </c>
      <c r="F743" s="16" t="s">
        <v>1493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84</v>
      </c>
      <c r="E744" s="3" t="s">
        <v>1494</v>
      </c>
      <c r="F744" s="16" t="s">
        <v>1495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46</v>
      </c>
      <c r="E745" s="3" t="s">
        <v>1496</v>
      </c>
      <c r="F745" s="16" t="s">
        <v>1497</v>
      </c>
      <c r="G745" s="45">
        <f t="shared" si="45"/>
        <v>1</v>
      </c>
      <c r="H745" s="29">
        <v>1</v>
      </c>
      <c r="I745" s="30">
        <v>1</v>
      </c>
      <c r="J745" s="27">
        <f t="shared" si="46"/>
        <v>0</v>
      </c>
      <c r="K745" s="28">
        <f t="shared" si="47"/>
        <v>0</v>
      </c>
      <c r="L745" s="50">
        <v>0</v>
      </c>
      <c r="M745" s="2">
        <v>0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46</v>
      </c>
      <c r="E746" s="3" t="s">
        <v>1498</v>
      </c>
      <c r="F746" s="16" t="s">
        <v>1499</v>
      </c>
      <c r="G746" s="45">
        <f t="shared" si="45"/>
        <v>1</v>
      </c>
      <c r="H746" s="29">
        <v>1</v>
      </c>
      <c r="I746" s="30">
        <v>1</v>
      </c>
      <c r="J746" s="27">
        <f t="shared" si="46"/>
        <v>0</v>
      </c>
      <c r="K746" s="28">
        <f t="shared" si="47"/>
        <v>0</v>
      </c>
      <c r="L746" s="50">
        <v>0</v>
      </c>
      <c r="M746" s="2">
        <v>0</v>
      </c>
      <c r="N746" s="50">
        <v>0</v>
      </c>
      <c r="O746" s="28">
        <f t="shared" si="48"/>
        <v>0</v>
      </c>
      <c r="P746" s="43">
        <v>0</v>
      </c>
      <c r="Q746" s="2">
        <v>0</v>
      </c>
      <c r="R746" s="2">
        <v>0</v>
      </c>
      <c r="S746" s="2">
        <v>0</v>
      </c>
    </row>
    <row r="747" spans="1:19" customFormat="1" x14ac:dyDescent="0.2">
      <c r="A747" s="2">
        <v>96610</v>
      </c>
      <c r="B747" s="3"/>
      <c r="C747" s="3"/>
      <c r="D747" s="94" t="s">
        <v>99</v>
      </c>
      <c r="E747" s="3" t="s">
        <v>1500</v>
      </c>
      <c r="F747" s="16" t="s">
        <v>1501</v>
      </c>
      <c r="G747" s="45">
        <f t="shared" si="45"/>
        <v>1</v>
      </c>
      <c r="H747" s="29">
        <v>1</v>
      </c>
      <c r="I747" s="30">
        <v>1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>
        <v>0</v>
      </c>
    </row>
    <row r="748" spans="1:19" x14ac:dyDescent="0.2">
      <c r="A748" s="2">
        <v>96630</v>
      </c>
      <c r="B748" s="3"/>
      <c r="C748" s="3"/>
      <c r="D748" s="94" t="s">
        <v>216</v>
      </c>
      <c r="E748" s="3" t="s">
        <v>1502</v>
      </c>
      <c r="F748" s="16" t="s">
        <v>1503</v>
      </c>
      <c r="G748" s="45">
        <f t="shared" si="45"/>
        <v>2</v>
      </c>
      <c r="H748" s="29">
        <v>0</v>
      </c>
      <c r="I748" s="30">
        <v>0</v>
      </c>
      <c r="J748" s="27">
        <f t="shared" si="46"/>
        <v>2</v>
      </c>
      <c r="K748" s="28">
        <f t="shared" si="47"/>
        <v>1</v>
      </c>
      <c r="L748" s="50">
        <v>0</v>
      </c>
      <c r="M748" s="2">
        <v>0</v>
      </c>
      <c r="N748" s="50">
        <v>2</v>
      </c>
      <c r="O748" s="28">
        <f t="shared" si="48"/>
        <v>1</v>
      </c>
      <c r="P748" s="43">
        <v>1</v>
      </c>
      <c r="Q748" s="2">
        <v>1</v>
      </c>
      <c r="R748" s="2">
        <v>0</v>
      </c>
      <c r="S748" s="2">
        <v>0</v>
      </c>
    </row>
    <row r="749" spans="1:19" customFormat="1" x14ac:dyDescent="0.2">
      <c r="A749" s="2">
        <v>96700</v>
      </c>
      <c r="B749" s="3"/>
      <c r="C749" s="3"/>
      <c r="D749" s="3" t="s">
        <v>46</v>
      </c>
      <c r="E749" s="3" t="s">
        <v>1504</v>
      </c>
      <c r="F749" s="16" t="s">
        <v>1505</v>
      </c>
      <c r="G749" s="45">
        <f t="shared" si="45"/>
        <v>1</v>
      </c>
      <c r="H749" s="29">
        <v>1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>
        <v>0</v>
      </c>
    </row>
    <row r="750" spans="1:19" customFormat="1" x14ac:dyDescent="0.2">
      <c r="A750" s="2">
        <v>96710</v>
      </c>
      <c r="B750" s="3"/>
      <c r="C750" s="3"/>
      <c r="D750" s="94" t="s">
        <v>84</v>
      </c>
      <c r="E750" s="3" t="s">
        <v>1506</v>
      </c>
      <c r="F750" s="16" t="s">
        <v>1507</v>
      </c>
      <c r="G750" s="45">
        <f t="shared" si="45"/>
        <v>1</v>
      </c>
      <c r="H750" s="29">
        <v>1</v>
      </c>
      <c r="I750" s="30">
        <v>1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46</v>
      </c>
      <c r="E751" s="3" t="s">
        <v>1508</v>
      </c>
      <c r="F751" s="16" t="s">
        <v>1509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46</v>
      </c>
      <c r="E752" s="3" t="s">
        <v>1510</v>
      </c>
      <c r="F752" s="16" t="s">
        <v>1511</v>
      </c>
      <c r="G752" s="45">
        <f t="shared" si="45"/>
        <v>3</v>
      </c>
      <c r="H752" s="29">
        <v>1</v>
      </c>
      <c r="I752" s="30">
        <v>1</v>
      </c>
      <c r="J752" s="27">
        <f t="shared" si="46"/>
        <v>2</v>
      </c>
      <c r="K752" s="28">
        <f t="shared" si="47"/>
        <v>2</v>
      </c>
      <c r="L752" s="50">
        <v>0</v>
      </c>
      <c r="M752" s="2">
        <v>0</v>
      </c>
      <c r="N752" s="50">
        <v>2</v>
      </c>
      <c r="O752" s="28">
        <f t="shared" si="48"/>
        <v>2</v>
      </c>
      <c r="P752" s="43">
        <v>0</v>
      </c>
      <c r="Q752" s="2">
        <v>2</v>
      </c>
      <c r="R752" s="2">
        <v>1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104</v>
      </c>
      <c r="E753" s="3" t="s">
        <v>1512</v>
      </c>
      <c r="F753" s="16" t="s">
        <v>1513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53</v>
      </c>
      <c r="C754" s="3" t="s">
        <v>53</v>
      </c>
      <c r="D754" s="3"/>
      <c r="E754" s="3" t="s">
        <v>1514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46</v>
      </c>
      <c r="E755" s="3" t="s">
        <v>1515</v>
      </c>
      <c r="F755" s="16" t="s">
        <v>1516</v>
      </c>
      <c r="G755" s="45">
        <f t="shared" si="45"/>
        <v>3</v>
      </c>
      <c r="H755" s="29">
        <v>1</v>
      </c>
      <c r="I755" s="30">
        <v>1</v>
      </c>
      <c r="J755" s="27">
        <f t="shared" si="46"/>
        <v>2</v>
      </c>
      <c r="K755" s="28">
        <f t="shared" si="47"/>
        <v>1</v>
      </c>
      <c r="L755" s="50">
        <v>0</v>
      </c>
      <c r="M755" s="2">
        <v>0</v>
      </c>
      <c r="N755" s="50">
        <v>2</v>
      </c>
      <c r="O755" s="28">
        <f t="shared" si="48"/>
        <v>1</v>
      </c>
      <c r="P755" s="43">
        <v>1</v>
      </c>
      <c r="Q755" s="2">
        <v>0</v>
      </c>
      <c r="R755" s="2">
        <v>1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99</v>
      </c>
      <c r="E756" s="3" t="s">
        <v>1517</v>
      </c>
      <c r="F756" s="16" t="s">
        <v>1518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104</v>
      </c>
      <c r="E757" s="3" t="s">
        <v>1519</v>
      </c>
      <c r="F757" s="16" t="s">
        <v>1520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1521</v>
      </c>
      <c r="F758" s="16" t="s">
        <v>1522</v>
      </c>
      <c r="G758" s="45">
        <f t="shared" si="45"/>
        <v>0</v>
      </c>
      <c r="H758" s="29">
        <v>0</v>
      </c>
      <c r="I758" s="30">
        <v>0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>
        <v>0</v>
      </c>
    </row>
    <row r="759" spans="1:19" customFormat="1" hidden="1" x14ac:dyDescent="0.2">
      <c r="A759" s="2">
        <v>97100</v>
      </c>
      <c r="B759" s="3"/>
      <c r="C759" s="3"/>
      <c r="D759" s="3" t="s">
        <v>46</v>
      </c>
      <c r="E759" s="3" t="s">
        <v>1523</v>
      </c>
      <c r="F759" s="16" t="s">
        <v>1524</v>
      </c>
      <c r="G759" s="45">
        <f t="shared" si="45"/>
        <v>0</v>
      </c>
      <c r="H759" s="29">
        <v>0</v>
      </c>
      <c r="I759" s="30">
        <v>0</v>
      </c>
      <c r="J759" s="27">
        <f t="shared" si="46"/>
        <v>0</v>
      </c>
      <c r="K759" s="28">
        <f t="shared" si="47"/>
        <v>0</v>
      </c>
      <c r="L759" s="50">
        <v>0</v>
      </c>
      <c r="M759" s="2">
        <v>0</v>
      </c>
      <c r="N759" s="50">
        <v>0</v>
      </c>
      <c r="O759" s="28">
        <f t="shared" si="48"/>
        <v>0</v>
      </c>
      <c r="P759" s="43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1525</v>
      </c>
      <c r="F760" s="16" t="s">
        <v>1526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53</v>
      </c>
      <c r="C761" s="3" t="s">
        <v>53</v>
      </c>
      <c r="D761" s="94" t="s">
        <v>216</v>
      </c>
      <c r="E761" s="3" t="s">
        <v>1527</v>
      </c>
      <c r="F761" s="16" t="s">
        <v>1528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84</v>
      </c>
      <c r="E762" s="3" t="s">
        <v>1529</v>
      </c>
      <c r="F762" s="16" t="s">
        <v>1530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46</v>
      </c>
      <c r="E763" s="3" t="s">
        <v>1531</v>
      </c>
      <c r="F763" s="16" t="s">
        <v>1532</v>
      </c>
      <c r="G763" s="45">
        <f t="shared" si="45"/>
        <v>2</v>
      </c>
      <c r="H763" s="29">
        <v>1</v>
      </c>
      <c r="I763" s="30">
        <v>1</v>
      </c>
      <c r="J763" s="27">
        <f t="shared" si="46"/>
        <v>1</v>
      </c>
      <c r="K763" s="28">
        <f t="shared" si="47"/>
        <v>1</v>
      </c>
      <c r="L763" s="50">
        <v>0</v>
      </c>
      <c r="M763" s="2">
        <v>0</v>
      </c>
      <c r="N763" s="50">
        <v>1</v>
      </c>
      <c r="O763" s="28">
        <f t="shared" si="48"/>
        <v>1</v>
      </c>
      <c r="P763" s="43">
        <v>0</v>
      </c>
      <c r="Q763" s="2">
        <v>1</v>
      </c>
      <c r="R763" s="2">
        <v>0</v>
      </c>
      <c r="S763" s="2">
        <v>0</v>
      </c>
    </row>
    <row r="764" spans="1:19" customFormat="1" x14ac:dyDescent="0.2">
      <c r="A764" s="2">
        <v>97410</v>
      </c>
      <c r="B764" s="3"/>
      <c r="C764" s="3"/>
      <c r="D764" s="3" t="s">
        <v>46</v>
      </c>
      <c r="E764" s="3" t="s">
        <v>1533</v>
      </c>
      <c r="F764" s="16" t="s">
        <v>1534</v>
      </c>
      <c r="G764" s="45">
        <f t="shared" si="45"/>
        <v>1</v>
      </c>
      <c r="H764" s="29">
        <v>1</v>
      </c>
      <c r="I764" s="30">
        <v>1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46</v>
      </c>
      <c r="E765" s="3" t="s">
        <v>1535</v>
      </c>
      <c r="F765" s="16" t="s">
        <v>1536</v>
      </c>
      <c r="G765" s="45">
        <f t="shared" si="45"/>
        <v>3</v>
      </c>
      <c r="H765" s="29">
        <v>1</v>
      </c>
      <c r="I765" s="30">
        <v>1</v>
      </c>
      <c r="J765" s="27">
        <f t="shared" si="46"/>
        <v>2</v>
      </c>
      <c r="K765" s="28">
        <f t="shared" si="47"/>
        <v>2</v>
      </c>
      <c r="L765" s="50">
        <v>0</v>
      </c>
      <c r="M765" s="2">
        <v>0</v>
      </c>
      <c r="N765" s="50">
        <v>2</v>
      </c>
      <c r="O765" s="28">
        <f t="shared" si="48"/>
        <v>2</v>
      </c>
      <c r="P765" s="43">
        <v>2</v>
      </c>
      <c r="Q765" s="2">
        <v>0</v>
      </c>
      <c r="R765" s="2">
        <v>0</v>
      </c>
      <c r="S765" s="2">
        <v>0</v>
      </c>
    </row>
    <row r="766" spans="1:19" customFormat="1" x14ac:dyDescent="0.2">
      <c r="A766" s="2">
        <v>97520</v>
      </c>
      <c r="B766" s="3"/>
      <c r="C766" s="3"/>
      <c r="D766" s="3" t="s">
        <v>46</v>
      </c>
      <c r="E766" s="3" t="s">
        <v>1537</v>
      </c>
      <c r="F766" s="16" t="s">
        <v>1538</v>
      </c>
      <c r="G766" s="45">
        <f t="shared" si="45"/>
        <v>1</v>
      </c>
      <c r="H766" s="29">
        <v>1</v>
      </c>
      <c r="I766" s="30">
        <v>1</v>
      </c>
      <c r="J766" s="27">
        <f t="shared" si="46"/>
        <v>0</v>
      </c>
      <c r="K766" s="28">
        <f t="shared" si="47"/>
        <v>0</v>
      </c>
      <c r="L766" s="50">
        <v>0</v>
      </c>
      <c r="M766" s="2">
        <v>0</v>
      </c>
      <c r="N766" s="50">
        <v>0</v>
      </c>
      <c r="O766" s="28">
        <f t="shared" si="48"/>
        <v>0</v>
      </c>
      <c r="P766" s="43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46</v>
      </c>
      <c r="E767" s="3" t="s">
        <v>1539</v>
      </c>
      <c r="F767" s="16" t="s">
        <v>1540</v>
      </c>
      <c r="G767" s="45">
        <f t="shared" si="45"/>
        <v>2</v>
      </c>
      <c r="H767" s="29">
        <v>1</v>
      </c>
      <c r="I767" s="30">
        <v>1</v>
      </c>
      <c r="J767" s="27">
        <f t="shared" si="46"/>
        <v>1</v>
      </c>
      <c r="K767" s="28">
        <f t="shared" si="47"/>
        <v>1</v>
      </c>
      <c r="L767" s="50">
        <v>0</v>
      </c>
      <c r="M767" s="2">
        <v>0</v>
      </c>
      <c r="N767" s="50">
        <v>1</v>
      </c>
      <c r="O767" s="28">
        <f t="shared" si="48"/>
        <v>1</v>
      </c>
      <c r="P767" s="43">
        <v>1</v>
      </c>
      <c r="Q767" s="2">
        <v>0</v>
      </c>
      <c r="R767" s="2">
        <v>0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46</v>
      </c>
      <c r="E768" s="3" t="s">
        <v>1541</v>
      </c>
      <c r="F768" s="16" t="s">
        <v>1542</v>
      </c>
      <c r="G768" s="45">
        <f t="shared" si="45"/>
        <v>1</v>
      </c>
      <c r="H768" s="29">
        <v>1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46</v>
      </c>
      <c r="E769" s="3" t="s">
        <v>1543</v>
      </c>
      <c r="F769" s="16" t="s">
        <v>1544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97570</v>
      </c>
      <c r="B770" s="3"/>
      <c r="C770" s="3"/>
      <c r="D770" s="94" t="s">
        <v>84</v>
      </c>
      <c r="E770" s="3" t="s">
        <v>1545</v>
      </c>
      <c r="F770" s="16" t="s">
        <v>1546</v>
      </c>
      <c r="G770" s="45">
        <f t="shared" ref="G770:G833" si="49">SUM(H770, J770)</f>
        <v>1</v>
      </c>
      <c r="H770" s="29">
        <v>1</v>
      </c>
      <c r="I770" s="30">
        <v>1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46</v>
      </c>
      <c r="E771" s="3" t="s">
        <v>1547</v>
      </c>
      <c r="F771" s="16" t="s">
        <v>1548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1549</v>
      </c>
      <c r="F772" s="16" t="s">
        <v>1550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53</v>
      </c>
      <c r="C773" s="3" t="s">
        <v>53</v>
      </c>
      <c r="D773" s="3"/>
      <c r="E773" s="3" t="s">
        <v>1551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53</v>
      </c>
      <c r="C774" s="3" t="s">
        <v>53</v>
      </c>
      <c r="D774" s="3"/>
      <c r="E774" s="3" t="s">
        <v>1552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1553</v>
      </c>
      <c r="F775" s="16" t="s">
        <v>1554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99</v>
      </c>
      <c r="E776" s="3" t="s">
        <v>1555</v>
      </c>
      <c r="F776" s="16" t="s">
        <v>1556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46</v>
      </c>
      <c r="E777" s="3" t="s">
        <v>1557</v>
      </c>
      <c r="F777" s="16" t="s">
        <v>1558</v>
      </c>
      <c r="G777" s="45">
        <f t="shared" si="49"/>
        <v>2</v>
      </c>
      <c r="H777" s="29">
        <v>2</v>
      </c>
      <c r="I777" s="30">
        <v>1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46</v>
      </c>
      <c r="E778" s="3" t="s">
        <v>1559</v>
      </c>
      <c r="F778" s="16" t="s">
        <v>1560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46</v>
      </c>
      <c r="E779" s="3" t="s">
        <v>1561</v>
      </c>
      <c r="F779" s="16" t="s">
        <v>1562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>
        <v>0</v>
      </c>
    </row>
    <row r="780" spans="1:19" customFormat="1" hidden="1" x14ac:dyDescent="0.2">
      <c r="A780" s="2">
        <v>97700</v>
      </c>
      <c r="B780" s="3"/>
      <c r="C780" s="3"/>
      <c r="D780" s="3" t="s">
        <v>46</v>
      </c>
      <c r="E780" s="3" t="s">
        <v>1563</v>
      </c>
      <c r="F780" s="16" t="s">
        <v>1564</v>
      </c>
      <c r="G780" s="45">
        <f t="shared" si="49"/>
        <v>0</v>
      </c>
      <c r="H780" s="29">
        <v>0</v>
      </c>
      <c r="I780" s="30">
        <v>0</v>
      </c>
      <c r="J780" s="27">
        <f t="shared" si="50"/>
        <v>0</v>
      </c>
      <c r="K780" s="28">
        <f t="shared" si="51"/>
        <v>0</v>
      </c>
      <c r="L780" s="50">
        <v>0</v>
      </c>
      <c r="M780" s="2">
        <v>0</v>
      </c>
      <c r="N780" s="50">
        <v>0</v>
      </c>
      <c r="O780" s="28">
        <f t="shared" si="48"/>
        <v>0</v>
      </c>
      <c r="P780" s="43">
        <v>0</v>
      </c>
      <c r="Q780" s="2">
        <v>0</v>
      </c>
      <c r="R780" s="2">
        <v>0</v>
      </c>
      <c r="S780" s="2">
        <v>0</v>
      </c>
    </row>
    <row r="781" spans="1:19" customFormat="1" hidden="1" x14ac:dyDescent="0.2">
      <c r="A781" s="2">
        <v>97710</v>
      </c>
      <c r="B781" s="3"/>
      <c r="C781" s="3"/>
      <c r="D781" s="3" t="s">
        <v>46</v>
      </c>
      <c r="E781" s="3" t="s">
        <v>1565</v>
      </c>
      <c r="F781" s="16" t="s">
        <v>1566</v>
      </c>
      <c r="G781" s="45">
        <f t="shared" si="49"/>
        <v>0</v>
      </c>
      <c r="H781" s="29">
        <v>0</v>
      </c>
      <c r="I781" s="30">
        <v>0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53</v>
      </c>
      <c r="C782" s="3" t="s">
        <v>53</v>
      </c>
      <c r="D782" s="3"/>
      <c r="E782" s="3" t="s">
        <v>1567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46</v>
      </c>
      <c r="E783" s="3" t="s">
        <v>1568</v>
      </c>
      <c r="F783" s="16" t="s">
        <v>1569</v>
      </c>
      <c r="G783" s="45">
        <f t="shared" si="49"/>
        <v>2</v>
      </c>
      <c r="H783" s="29">
        <v>1</v>
      </c>
      <c r="I783" s="30">
        <v>1</v>
      </c>
      <c r="J783" s="27">
        <f t="shared" si="50"/>
        <v>1</v>
      </c>
      <c r="K783" s="28">
        <f t="shared" si="51"/>
        <v>1</v>
      </c>
      <c r="L783" s="50">
        <v>1</v>
      </c>
      <c r="M783" s="2">
        <v>1</v>
      </c>
      <c r="N783" s="50">
        <v>0</v>
      </c>
      <c r="O783" s="28">
        <f t="shared" si="48"/>
        <v>0</v>
      </c>
      <c r="P783" s="43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46</v>
      </c>
      <c r="E784" s="3" t="s">
        <v>1570</v>
      </c>
      <c r="F784" s="16" t="s">
        <v>1571</v>
      </c>
      <c r="G784" s="45">
        <f t="shared" si="49"/>
        <v>1</v>
      </c>
      <c r="H784" s="29">
        <v>1</v>
      </c>
      <c r="I784" s="30">
        <v>1</v>
      </c>
      <c r="J784" s="27">
        <f t="shared" si="50"/>
        <v>0</v>
      </c>
      <c r="K784" s="28">
        <f t="shared" si="51"/>
        <v>0</v>
      </c>
      <c r="L784" s="50">
        <v>0</v>
      </c>
      <c r="M784" s="2">
        <v>0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46</v>
      </c>
      <c r="E785" s="3" t="s">
        <v>1572</v>
      </c>
      <c r="F785" s="16" t="s">
        <v>1573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0">
        <v>97800.6</v>
      </c>
      <c r="B786" s="3" t="s">
        <v>435</v>
      </c>
      <c r="C786" s="3" t="s">
        <v>435</v>
      </c>
      <c r="D786" s="3" t="s">
        <v>114</v>
      </c>
      <c r="E786" s="3" t="s">
        <v>1574</v>
      </c>
      <c r="F786" s="16" t="s">
        <v>1580</v>
      </c>
      <c r="G786" s="45">
        <f t="shared" si="49"/>
        <v>11</v>
      </c>
      <c r="H786" s="29">
        <v>6</v>
      </c>
      <c r="I786" s="30">
        <v>1</v>
      </c>
      <c r="J786" s="27">
        <f t="shared" si="50"/>
        <v>5</v>
      </c>
      <c r="K786" s="28">
        <f t="shared" si="51"/>
        <v>4</v>
      </c>
      <c r="L786" s="50">
        <v>0</v>
      </c>
      <c r="M786" s="2">
        <v>0</v>
      </c>
      <c r="N786" s="50">
        <v>5</v>
      </c>
      <c r="O786" s="28">
        <f t="shared" si="48"/>
        <v>4</v>
      </c>
      <c r="P786" s="43">
        <v>4</v>
      </c>
      <c r="Q786" s="2">
        <v>0</v>
      </c>
      <c r="R786" s="2">
        <v>0</v>
      </c>
      <c r="S786" s="2">
        <v>1</v>
      </c>
    </row>
    <row r="787" spans="1:19" customFormat="1" hidden="1" x14ac:dyDescent="0.2">
      <c r="A787" s="2">
        <v>97810</v>
      </c>
      <c r="B787" s="3"/>
      <c r="C787" s="3"/>
      <c r="D787" s="3" t="s">
        <v>46</v>
      </c>
      <c r="E787" s="3" t="s">
        <v>1575</v>
      </c>
      <c r="F787" s="16" t="s">
        <v>1576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46</v>
      </c>
      <c r="E788" s="3" t="s">
        <v>1577</v>
      </c>
      <c r="F788" s="16" t="s">
        <v>1578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0">
        <v>97820.5</v>
      </c>
      <c r="B789" s="3" t="s">
        <v>381</v>
      </c>
      <c r="C789" s="3" t="s">
        <v>381</v>
      </c>
      <c r="D789" s="3" t="s">
        <v>114</v>
      </c>
      <c r="E789" s="3" t="s">
        <v>1579</v>
      </c>
      <c r="F789" s="16" t="s">
        <v>1580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46</v>
      </c>
      <c r="E790" s="3" t="s">
        <v>1581</v>
      </c>
      <c r="F790" s="16" t="s">
        <v>1582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1581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46</v>
      </c>
      <c r="E792" s="3" t="s">
        <v>1583</v>
      </c>
      <c r="F792" s="16" t="s">
        <v>1584</v>
      </c>
      <c r="G792" s="45">
        <f t="shared" si="49"/>
        <v>2</v>
      </c>
      <c r="H792" s="29">
        <v>2</v>
      </c>
      <c r="I792" s="30">
        <v>1</v>
      </c>
      <c r="J792" s="27">
        <f t="shared" si="50"/>
        <v>0</v>
      </c>
      <c r="K792" s="28">
        <f t="shared" si="51"/>
        <v>0</v>
      </c>
      <c r="L792" s="50">
        <v>0</v>
      </c>
      <c r="M792" s="2">
        <v>0</v>
      </c>
      <c r="N792" s="50">
        <v>0</v>
      </c>
      <c r="O792" s="28">
        <f t="shared" si="48"/>
        <v>0</v>
      </c>
      <c r="P792" s="43">
        <v>0</v>
      </c>
      <c r="Q792" s="2">
        <v>0</v>
      </c>
      <c r="R792" s="2">
        <v>0</v>
      </c>
      <c r="S792" s="2">
        <v>0</v>
      </c>
    </row>
    <row r="793" spans="1:19" customFormat="1" hidden="1" x14ac:dyDescent="0.2">
      <c r="A793" s="2">
        <v>97870</v>
      </c>
      <c r="B793" s="3" t="s">
        <v>53</v>
      </c>
      <c r="C793" s="3" t="s">
        <v>1585</v>
      </c>
      <c r="D793" s="39" t="s">
        <v>99</v>
      </c>
      <c r="E793" s="3" t="s">
        <v>1586</v>
      </c>
      <c r="F793" s="16" t="s">
        <v>1587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46</v>
      </c>
      <c r="E794" s="3" t="s">
        <v>1588</v>
      </c>
      <c r="F794" s="16" t="s">
        <v>1589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0">
        <v>97890.5</v>
      </c>
      <c r="B795" s="3" t="s">
        <v>435</v>
      </c>
      <c r="C795" s="3" t="s">
        <v>435</v>
      </c>
      <c r="D795" s="3" t="s">
        <v>114</v>
      </c>
      <c r="E795" s="3" t="s">
        <v>1590</v>
      </c>
      <c r="F795" s="16" t="s">
        <v>1591</v>
      </c>
      <c r="G795" s="45">
        <f t="shared" si="49"/>
        <v>3</v>
      </c>
      <c r="H795" s="29">
        <v>2</v>
      </c>
      <c r="I795" s="30">
        <v>1</v>
      </c>
      <c r="J795" s="27">
        <f t="shared" si="50"/>
        <v>1</v>
      </c>
      <c r="K795" s="28">
        <f t="shared" si="51"/>
        <v>1</v>
      </c>
      <c r="L795" s="50">
        <v>0</v>
      </c>
      <c r="M795" s="2">
        <v>0</v>
      </c>
      <c r="N795" s="50">
        <v>1</v>
      </c>
      <c r="O795" s="28">
        <f t="shared" si="48"/>
        <v>1</v>
      </c>
      <c r="P795" s="43">
        <v>0</v>
      </c>
      <c r="Q795" s="2">
        <v>0</v>
      </c>
      <c r="R795" s="2">
        <v>1</v>
      </c>
      <c r="S795" s="2">
        <v>0</v>
      </c>
    </row>
    <row r="796" spans="1:19" customFormat="1" hidden="1" x14ac:dyDescent="0.2">
      <c r="A796" s="2">
        <v>97900</v>
      </c>
      <c r="B796" s="3"/>
      <c r="C796" s="3"/>
      <c r="D796" s="3" t="s">
        <v>46</v>
      </c>
      <c r="E796" s="3" t="s">
        <v>1592</v>
      </c>
      <c r="F796" s="16" t="s">
        <v>1593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468</v>
      </c>
      <c r="C797" s="3" t="s">
        <v>468</v>
      </c>
      <c r="D797" s="3" t="s">
        <v>46</v>
      </c>
      <c r="E797" s="3" t="s">
        <v>1594</v>
      </c>
      <c r="F797" s="16" t="s">
        <v>1595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84</v>
      </c>
      <c r="E798" s="3" t="s">
        <v>1596</v>
      </c>
      <c r="F798" s="16" t="s">
        <v>1597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46</v>
      </c>
      <c r="E799" s="3" t="s">
        <v>1598</v>
      </c>
      <c r="F799" s="16" t="s">
        <v>1599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99</v>
      </c>
      <c r="E800" s="3" t="s">
        <v>1600</v>
      </c>
      <c r="F800" s="16" t="s">
        <v>1601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46</v>
      </c>
      <c r="E801" s="3" t="s">
        <v>1602</v>
      </c>
      <c r="F801" s="16" t="s">
        <v>1603</v>
      </c>
      <c r="G801" s="45">
        <f t="shared" si="49"/>
        <v>1</v>
      </c>
      <c r="H801" s="29">
        <v>1</v>
      </c>
      <c r="I801" s="30">
        <v>1</v>
      </c>
      <c r="J801" s="27">
        <f t="shared" si="50"/>
        <v>0</v>
      </c>
      <c r="K801" s="28">
        <f t="shared" si="51"/>
        <v>0</v>
      </c>
      <c r="L801" s="50">
        <v>0</v>
      </c>
      <c r="M801" s="2">
        <v>0</v>
      </c>
      <c r="N801" s="50">
        <v>0</v>
      </c>
      <c r="O801" s="28">
        <f t="shared" si="48"/>
        <v>0</v>
      </c>
      <c r="P801" s="43">
        <v>0</v>
      </c>
      <c r="Q801" s="2">
        <v>0</v>
      </c>
      <c r="R801" s="2">
        <v>0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216</v>
      </c>
      <c r="E802" s="3" t="s">
        <v>1604</v>
      </c>
      <c r="F802" s="16" t="s">
        <v>1605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549</v>
      </c>
      <c r="E803" s="3" t="s">
        <v>1606</v>
      </c>
      <c r="F803" s="16" t="s">
        <v>1607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46</v>
      </c>
      <c r="E804" s="3" t="s">
        <v>1608</v>
      </c>
      <c r="F804" s="16" t="s">
        <v>1609</v>
      </c>
      <c r="G804" s="45">
        <f t="shared" si="49"/>
        <v>3</v>
      </c>
      <c r="H804" s="29">
        <v>1</v>
      </c>
      <c r="I804" s="30">
        <v>1</v>
      </c>
      <c r="J804" s="27">
        <f t="shared" si="50"/>
        <v>2</v>
      </c>
      <c r="K804" s="28">
        <f t="shared" si="51"/>
        <v>1</v>
      </c>
      <c r="L804" s="50">
        <v>0</v>
      </c>
      <c r="M804" s="2">
        <v>0</v>
      </c>
      <c r="N804" s="50">
        <v>2</v>
      </c>
      <c r="O804" s="28">
        <f t="shared" si="48"/>
        <v>1</v>
      </c>
      <c r="P804" s="43">
        <v>1</v>
      </c>
      <c r="Q804" s="2">
        <v>1</v>
      </c>
      <c r="R804" s="2">
        <v>0</v>
      </c>
      <c r="S804" s="2">
        <v>0</v>
      </c>
    </row>
    <row r="805" spans="1:19" customFormat="1" x14ac:dyDescent="0.2">
      <c r="A805" s="2">
        <v>98280</v>
      </c>
      <c r="B805" s="3"/>
      <c r="C805" s="3"/>
      <c r="D805" s="3" t="s">
        <v>46</v>
      </c>
      <c r="E805" s="3" t="s">
        <v>1610</v>
      </c>
      <c r="F805" s="16" t="s">
        <v>1611</v>
      </c>
      <c r="G805" s="45">
        <f t="shared" si="49"/>
        <v>1</v>
      </c>
      <c r="H805" s="29">
        <v>1</v>
      </c>
      <c r="I805" s="30">
        <v>1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0">
        <v>98280.5</v>
      </c>
      <c r="B806" s="3" t="s">
        <v>381</v>
      </c>
      <c r="C806" s="3" t="s">
        <v>381</v>
      </c>
      <c r="D806" s="3"/>
      <c r="E806" s="3" t="s">
        <v>1612</v>
      </c>
      <c r="F806" s="16" t="s">
        <v>1613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>
        <v>0</v>
      </c>
    </row>
    <row r="807" spans="1:19" customFormat="1" x14ac:dyDescent="0.2">
      <c r="A807" s="2">
        <v>98290</v>
      </c>
      <c r="B807" s="3"/>
      <c r="C807" s="3"/>
      <c r="D807" s="3" t="s">
        <v>46</v>
      </c>
      <c r="E807" s="3" t="s">
        <v>1614</v>
      </c>
      <c r="F807" s="16" t="s">
        <v>1615</v>
      </c>
      <c r="G807" s="45">
        <f t="shared" si="49"/>
        <v>1</v>
      </c>
      <c r="H807" s="29">
        <v>1</v>
      </c>
      <c r="I807" s="30">
        <v>1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84</v>
      </c>
      <c r="E808" s="3" t="s">
        <v>1616</v>
      </c>
      <c r="F808" s="16" t="s">
        <v>1617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46</v>
      </c>
      <c r="E809" s="3" t="s">
        <v>1618</v>
      </c>
      <c r="F809" s="16" t="s">
        <v>1619</v>
      </c>
      <c r="G809" s="45">
        <f t="shared" si="49"/>
        <v>1</v>
      </c>
      <c r="H809" s="29">
        <v>1</v>
      </c>
      <c r="I809" s="30">
        <v>1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84</v>
      </c>
      <c r="E810" s="3" t="s">
        <v>1620</v>
      </c>
      <c r="F810" s="16" t="s">
        <v>1621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46</v>
      </c>
      <c r="E811" s="3" t="s">
        <v>1622</v>
      </c>
      <c r="F811" s="16" t="s">
        <v>1623</v>
      </c>
      <c r="G811" s="45">
        <f t="shared" si="49"/>
        <v>1</v>
      </c>
      <c r="H811" s="29">
        <v>1</v>
      </c>
      <c r="I811" s="30">
        <v>4</v>
      </c>
      <c r="J811" s="27">
        <f t="shared" si="50"/>
        <v>0</v>
      </c>
      <c r="K811" s="28">
        <f t="shared" si="51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153</v>
      </c>
      <c r="E812" s="3" t="s">
        <v>1624</v>
      </c>
      <c r="F812" s="16" t="s">
        <v>1625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99</v>
      </c>
      <c r="E813" s="3" t="s">
        <v>1626</v>
      </c>
      <c r="F813" s="16" t="s">
        <v>1627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84</v>
      </c>
      <c r="E814" s="3" t="s">
        <v>1628</v>
      </c>
      <c r="F814" s="16" t="s">
        <v>1629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46</v>
      </c>
      <c r="E815" s="3" t="s">
        <v>1630</v>
      </c>
      <c r="F815" s="16" t="s">
        <v>1631</v>
      </c>
      <c r="G815" s="45">
        <f t="shared" si="49"/>
        <v>1</v>
      </c>
      <c r="H815" s="29">
        <v>1</v>
      </c>
      <c r="I815" s="30">
        <v>1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46</v>
      </c>
      <c r="E816" s="3" t="s">
        <v>1632</v>
      </c>
      <c r="F816" s="16" t="s">
        <v>1633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104</v>
      </c>
      <c r="E817" s="3" t="s">
        <v>1634</v>
      </c>
      <c r="F817" s="16" t="s">
        <v>1635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>
        <v>0</v>
      </c>
    </row>
    <row r="818" spans="1:19" customFormat="1" x14ac:dyDescent="0.2">
      <c r="A818" s="2">
        <v>98640</v>
      </c>
      <c r="B818" s="3"/>
      <c r="C818" s="3"/>
      <c r="D818" s="3" t="s">
        <v>0</v>
      </c>
      <c r="E818" s="3" t="s">
        <v>1636</v>
      </c>
      <c r="F818" s="16" t="s">
        <v>1637</v>
      </c>
      <c r="G818" s="45">
        <f t="shared" si="49"/>
        <v>1</v>
      </c>
      <c r="H818" s="29">
        <v>1</v>
      </c>
      <c r="I818" s="30">
        <v>1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>
        <v>0</v>
      </c>
    </row>
    <row r="819" spans="1:19" customFormat="1" x14ac:dyDescent="0.2">
      <c r="A819" s="2">
        <v>98650</v>
      </c>
      <c r="B819" s="3"/>
      <c r="C819" s="3"/>
      <c r="D819" s="94" t="s">
        <v>84</v>
      </c>
      <c r="E819" s="3" t="s">
        <v>1638</v>
      </c>
      <c r="F819" s="16" t="s">
        <v>1639</v>
      </c>
      <c r="G819" s="45">
        <f t="shared" si="49"/>
        <v>2</v>
      </c>
      <c r="H819" s="29">
        <v>0</v>
      </c>
      <c r="I819" s="30">
        <v>0</v>
      </c>
      <c r="J819" s="27">
        <f t="shared" si="50"/>
        <v>2</v>
      </c>
      <c r="K819" s="28">
        <f t="shared" si="51"/>
        <v>2</v>
      </c>
      <c r="L819" s="50">
        <v>0</v>
      </c>
      <c r="M819" s="2">
        <v>0</v>
      </c>
      <c r="N819" s="50">
        <v>2</v>
      </c>
      <c r="O819" s="28">
        <f t="shared" si="52"/>
        <v>2</v>
      </c>
      <c r="P819" s="43">
        <v>2</v>
      </c>
      <c r="Q819" s="2">
        <v>1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1640</v>
      </c>
      <c r="F820" s="16" t="s">
        <v>1641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>
        <v>0</v>
      </c>
    </row>
    <row r="821" spans="1:19" x14ac:dyDescent="0.2">
      <c r="A821" s="2">
        <v>98670</v>
      </c>
      <c r="B821" s="3"/>
      <c r="C821" s="3"/>
      <c r="D821" s="94" t="s">
        <v>104</v>
      </c>
      <c r="E821" s="3" t="s">
        <v>1642</v>
      </c>
      <c r="F821" s="16" t="s">
        <v>1643</v>
      </c>
      <c r="G821" s="45">
        <f t="shared" si="49"/>
        <v>2</v>
      </c>
      <c r="H821" s="29">
        <v>0</v>
      </c>
      <c r="I821" s="30">
        <v>0</v>
      </c>
      <c r="J821" s="27">
        <f t="shared" si="50"/>
        <v>2</v>
      </c>
      <c r="K821" s="28">
        <f t="shared" si="51"/>
        <v>2</v>
      </c>
      <c r="L821" s="50">
        <v>0</v>
      </c>
      <c r="M821" s="2">
        <v>0</v>
      </c>
      <c r="N821" s="50">
        <v>2</v>
      </c>
      <c r="O821" s="28">
        <f t="shared" si="52"/>
        <v>2</v>
      </c>
      <c r="P821" s="43">
        <v>2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104</v>
      </c>
      <c r="E822" s="3" t="s">
        <v>1644</v>
      </c>
      <c r="F822" s="16" t="s">
        <v>1645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98700</v>
      </c>
      <c r="B823" s="3"/>
      <c r="C823" s="3"/>
      <c r="D823" s="94" t="s">
        <v>84</v>
      </c>
      <c r="E823" s="3" t="s">
        <v>1646</v>
      </c>
      <c r="F823" s="16" t="s">
        <v>1647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1648</v>
      </c>
      <c r="F824" s="16" t="s">
        <v>1649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98750</v>
      </c>
      <c r="B825" s="3"/>
      <c r="C825" s="3"/>
      <c r="D825" s="3" t="s">
        <v>46</v>
      </c>
      <c r="E825" s="3" t="s">
        <v>1650</v>
      </c>
      <c r="F825" s="16" t="s">
        <v>1651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46</v>
      </c>
      <c r="E826" s="3" t="s">
        <v>1652</v>
      </c>
      <c r="F826" s="16" t="s">
        <v>1653</v>
      </c>
      <c r="G826" s="45">
        <f t="shared" si="49"/>
        <v>2</v>
      </c>
      <c r="H826" s="29">
        <v>1</v>
      </c>
      <c r="I826" s="30">
        <v>1</v>
      </c>
      <c r="J826" s="27">
        <f t="shared" si="50"/>
        <v>1</v>
      </c>
      <c r="K826" s="28">
        <f t="shared" si="51"/>
        <v>2</v>
      </c>
      <c r="L826" s="50">
        <v>0</v>
      </c>
      <c r="M826" s="2">
        <v>0</v>
      </c>
      <c r="N826" s="50">
        <v>1</v>
      </c>
      <c r="O826" s="28">
        <f t="shared" si="52"/>
        <v>2</v>
      </c>
      <c r="P826" s="43">
        <v>0</v>
      </c>
      <c r="Q826" s="2">
        <v>2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53</v>
      </c>
      <c r="C827" s="3" t="s">
        <v>53</v>
      </c>
      <c r="D827" s="3"/>
      <c r="E827" s="3" t="s">
        <v>1654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99</v>
      </c>
      <c r="E828" s="3" t="s">
        <v>1655</v>
      </c>
      <c r="F828" s="16" t="s">
        <v>1656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216</v>
      </c>
      <c r="E829" s="3" t="s">
        <v>1657</v>
      </c>
      <c r="F829" s="16" t="s">
        <v>1658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84</v>
      </c>
      <c r="E830" s="3" t="s">
        <v>1659</v>
      </c>
      <c r="F830" s="16" t="s">
        <v>1660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46</v>
      </c>
      <c r="E831" s="3" t="s">
        <v>1661</v>
      </c>
      <c r="F831" s="16" t="s">
        <v>1662</v>
      </c>
      <c r="G831" s="45">
        <f t="shared" si="49"/>
        <v>1</v>
      </c>
      <c r="H831" s="29">
        <v>1</v>
      </c>
      <c r="I831" s="30">
        <v>1</v>
      </c>
      <c r="J831" s="27">
        <f t="shared" si="50"/>
        <v>0</v>
      </c>
      <c r="K831" s="28">
        <f t="shared" si="51"/>
        <v>0</v>
      </c>
      <c r="L831" s="50">
        <v>0</v>
      </c>
      <c r="M831" s="2">
        <v>0</v>
      </c>
      <c r="N831" s="50">
        <v>0</v>
      </c>
      <c r="O831" s="28">
        <f t="shared" si="52"/>
        <v>0</v>
      </c>
      <c r="P831" s="43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1663</v>
      </c>
      <c r="F832" s="16" t="s">
        <v>1664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99</v>
      </c>
      <c r="E833" s="3" t="s">
        <v>1665</v>
      </c>
      <c r="F833" s="16" t="s">
        <v>1666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46</v>
      </c>
      <c r="E834" s="3" t="s">
        <v>1667</v>
      </c>
      <c r="F834" s="16" t="s">
        <v>1668</v>
      </c>
      <c r="G834" s="45">
        <f t="shared" ref="G834:G896" si="53">SUM(H834, J834)</f>
        <v>1</v>
      </c>
      <c r="H834" s="29">
        <v>1</v>
      </c>
      <c r="I834" s="30">
        <v>1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2">
        <v>0</v>
      </c>
      <c r="N834" s="50">
        <v>0</v>
      </c>
      <c r="O834" s="28">
        <f t="shared" si="52"/>
        <v>0</v>
      </c>
      <c r="P834" s="43">
        <v>0</v>
      </c>
      <c r="Q834" s="2">
        <v>0</v>
      </c>
      <c r="R834" s="2">
        <v>0</v>
      </c>
      <c r="S834" s="2">
        <v>0</v>
      </c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1669</v>
      </c>
      <c r="F835" s="16" t="s">
        <v>1670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>
        <v>0</v>
      </c>
    </row>
    <row r="836" spans="1:19" customFormat="1" x14ac:dyDescent="0.2">
      <c r="A836" s="2">
        <v>99140</v>
      </c>
      <c r="B836" s="3"/>
      <c r="C836" s="3"/>
      <c r="D836" s="94" t="s">
        <v>99</v>
      </c>
      <c r="E836" s="3" t="s">
        <v>1671</v>
      </c>
      <c r="F836" s="16" t="s">
        <v>1672</v>
      </c>
      <c r="G836" s="45">
        <f t="shared" si="53"/>
        <v>1</v>
      </c>
      <c r="H836" s="29">
        <v>1</v>
      </c>
      <c r="I836" s="30">
        <v>1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46</v>
      </c>
      <c r="E837" s="3" t="s">
        <v>1673</v>
      </c>
      <c r="F837" s="16" t="s">
        <v>1674</v>
      </c>
      <c r="G837" s="45">
        <f t="shared" si="53"/>
        <v>3</v>
      </c>
      <c r="H837" s="29">
        <v>1</v>
      </c>
      <c r="I837" s="30">
        <v>1</v>
      </c>
      <c r="J837" s="27">
        <f t="shared" si="54"/>
        <v>2</v>
      </c>
      <c r="K837" s="28">
        <f t="shared" si="55"/>
        <v>2</v>
      </c>
      <c r="L837" s="50">
        <v>0</v>
      </c>
      <c r="M837" s="2">
        <v>0</v>
      </c>
      <c r="N837" s="50">
        <v>2</v>
      </c>
      <c r="O837" s="28">
        <f t="shared" si="52"/>
        <v>2</v>
      </c>
      <c r="P837" s="43">
        <v>0</v>
      </c>
      <c r="Q837" s="2">
        <v>2</v>
      </c>
      <c r="R837" s="2">
        <v>2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46</v>
      </c>
      <c r="E838" s="3" t="s">
        <v>1675</v>
      </c>
      <c r="F838" s="16" t="s">
        <v>1676</v>
      </c>
      <c r="G838" s="45">
        <f t="shared" si="53"/>
        <v>1</v>
      </c>
      <c r="H838" s="29">
        <v>1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46</v>
      </c>
      <c r="E839" s="3" t="s">
        <v>1677</v>
      </c>
      <c r="F839" s="16" t="s">
        <v>1678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46</v>
      </c>
      <c r="E840" s="3" t="s">
        <v>1679</v>
      </c>
      <c r="F840" s="16" t="s">
        <v>1680</v>
      </c>
      <c r="G840" s="45">
        <f t="shared" si="53"/>
        <v>3</v>
      </c>
      <c r="H840" s="29">
        <v>3</v>
      </c>
      <c r="I840" s="30">
        <v>1</v>
      </c>
      <c r="J840" s="27">
        <f t="shared" si="54"/>
        <v>0</v>
      </c>
      <c r="K840" s="28">
        <f t="shared" si="55"/>
        <v>0</v>
      </c>
      <c r="L840" s="50">
        <v>0</v>
      </c>
      <c r="M840" s="2">
        <v>0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>
        <v>0</v>
      </c>
    </row>
    <row r="841" spans="1:19" customFormat="1" hidden="1" x14ac:dyDescent="0.2">
      <c r="A841" s="2">
        <v>99250</v>
      </c>
      <c r="B841" s="3"/>
      <c r="C841" s="3"/>
      <c r="D841" s="3" t="s">
        <v>46</v>
      </c>
      <c r="E841" s="3" t="s">
        <v>1681</v>
      </c>
      <c r="F841" s="16" t="s">
        <v>1682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46</v>
      </c>
      <c r="E842" s="3" t="s">
        <v>1683</v>
      </c>
      <c r="F842" s="16" t="s">
        <v>1684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>
        <v>0</v>
      </c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1685</v>
      </c>
      <c r="F843" s="16" t="s">
        <v>1686</v>
      </c>
      <c r="G843" s="45">
        <f t="shared" si="53"/>
        <v>1</v>
      </c>
      <c r="H843" s="29">
        <v>1</v>
      </c>
      <c r="I843" s="30">
        <v>1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46</v>
      </c>
      <c r="E844" s="3" t="s">
        <v>1687</v>
      </c>
      <c r="F844" s="16" t="s">
        <v>1688</v>
      </c>
      <c r="G844" s="45">
        <f t="shared" si="53"/>
        <v>1</v>
      </c>
      <c r="H844" s="29">
        <v>1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53</v>
      </c>
      <c r="C845" s="3" t="s">
        <v>53</v>
      </c>
      <c r="D845" s="3"/>
      <c r="E845" s="3" t="s">
        <v>1689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46</v>
      </c>
      <c r="E846" s="3" t="s">
        <v>1690</v>
      </c>
      <c r="F846" s="16" t="s">
        <v>1691</v>
      </c>
      <c r="G846" s="45">
        <f t="shared" si="53"/>
        <v>1</v>
      </c>
      <c r="H846" s="29">
        <v>1</v>
      </c>
      <c r="I846" s="30">
        <v>1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>
        <v>0</v>
      </c>
    </row>
    <row r="847" spans="1:19" customFormat="1" x14ac:dyDescent="0.2">
      <c r="A847" s="2">
        <v>99400</v>
      </c>
      <c r="B847" s="3"/>
      <c r="C847" s="3"/>
      <c r="D847" s="94" t="s">
        <v>84</v>
      </c>
      <c r="E847" s="3" t="s">
        <v>1692</v>
      </c>
      <c r="F847" s="16" t="s">
        <v>1693</v>
      </c>
      <c r="G847" s="45">
        <f t="shared" si="53"/>
        <v>1</v>
      </c>
      <c r="H847" s="29">
        <v>1</v>
      </c>
      <c r="I847" s="30">
        <v>1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99</v>
      </c>
      <c r="E848" s="3" t="s">
        <v>1694</v>
      </c>
      <c r="F848" s="16" t="s">
        <v>1695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104</v>
      </c>
      <c r="E849" s="3" t="s">
        <v>1696</v>
      </c>
      <c r="F849" s="16" t="s">
        <v>1697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>
        <v>0</v>
      </c>
    </row>
    <row r="850" spans="1:19" customFormat="1" x14ac:dyDescent="0.2">
      <c r="A850" s="2">
        <v>99460</v>
      </c>
      <c r="B850" s="3"/>
      <c r="C850" s="3"/>
      <c r="D850" s="94" t="s">
        <v>99</v>
      </c>
      <c r="E850" s="3" t="s">
        <v>1698</v>
      </c>
      <c r="F850" s="16" t="s">
        <v>1699</v>
      </c>
      <c r="G850" s="45">
        <f t="shared" si="53"/>
        <v>1</v>
      </c>
      <c r="H850" s="29">
        <v>1</v>
      </c>
      <c r="I850" s="30">
        <v>1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53</v>
      </c>
      <c r="C851" s="3" t="s">
        <v>53</v>
      </c>
      <c r="D851" s="3"/>
      <c r="E851" s="3" t="s">
        <v>1700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53</v>
      </c>
      <c r="C852" s="3" t="s">
        <v>53</v>
      </c>
      <c r="D852" s="3"/>
      <c r="E852" s="3" t="s">
        <v>1701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99550</v>
      </c>
      <c r="B853" s="3"/>
      <c r="C853" s="3"/>
      <c r="D853" s="3" t="s">
        <v>46</v>
      </c>
      <c r="E853" s="3" t="s">
        <v>1702</v>
      </c>
      <c r="F853" s="16" t="s">
        <v>1703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>
        <v>0</v>
      </c>
    </row>
    <row r="854" spans="1:19" x14ac:dyDescent="0.2">
      <c r="A854" s="2">
        <v>99570</v>
      </c>
      <c r="B854" s="3"/>
      <c r="C854" s="3"/>
      <c r="D854" s="3" t="s">
        <v>46</v>
      </c>
      <c r="E854" s="3" t="s">
        <v>1704</v>
      </c>
      <c r="F854" s="16" t="s">
        <v>1705</v>
      </c>
      <c r="G854" s="45">
        <f t="shared" si="53"/>
        <v>1</v>
      </c>
      <c r="H854" s="29">
        <v>1</v>
      </c>
      <c r="I854" s="30">
        <v>1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53</v>
      </c>
      <c r="C855" s="3" t="s">
        <v>53</v>
      </c>
      <c r="D855" s="94" t="s">
        <v>216</v>
      </c>
      <c r="E855" s="3" t="s">
        <v>1706</v>
      </c>
      <c r="F855" s="16" t="s">
        <v>1707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216</v>
      </c>
      <c r="E856" s="3" t="s">
        <v>1708</v>
      </c>
      <c r="F856" s="16" t="s">
        <v>1709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99</v>
      </c>
      <c r="E857" s="3" t="s">
        <v>1710</v>
      </c>
      <c r="F857" s="16" t="s">
        <v>1711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>
        <v>0</v>
      </c>
    </row>
    <row r="858" spans="1:19" customFormat="1" x14ac:dyDescent="0.2">
      <c r="A858" s="2">
        <v>99720</v>
      </c>
      <c r="B858" s="3"/>
      <c r="C858" s="3"/>
      <c r="D858" s="3" t="s">
        <v>46</v>
      </c>
      <c r="E858" s="3" t="s">
        <v>1712</v>
      </c>
      <c r="F858" s="16" t="s">
        <v>1713</v>
      </c>
      <c r="G858" s="45">
        <f t="shared" si="53"/>
        <v>1</v>
      </c>
      <c r="H858" s="29">
        <v>1</v>
      </c>
      <c r="I858" s="30">
        <v>1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53</v>
      </c>
      <c r="C859" s="3" t="s">
        <v>53</v>
      </c>
      <c r="D859" s="3"/>
      <c r="E859" s="3" t="s">
        <v>1714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53</v>
      </c>
      <c r="C860" s="3" t="s">
        <v>53</v>
      </c>
      <c r="D860" s="3"/>
      <c r="E860" s="3" t="s">
        <v>1715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46</v>
      </c>
      <c r="E861" s="3" t="s">
        <v>1716</v>
      </c>
      <c r="F861" s="16" t="s">
        <v>1717</v>
      </c>
      <c r="G861" s="45">
        <f t="shared" si="53"/>
        <v>3</v>
      </c>
      <c r="H861" s="29">
        <v>2</v>
      </c>
      <c r="I861" s="30">
        <v>2</v>
      </c>
      <c r="J861" s="27">
        <f t="shared" si="54"/>
        <v>1</v>
      </c>
      <c r="K861" s="28">
        <f t="shared" si="55"/>
        <v>1</v>
      </c>
      <c r="L861" s="50">
        <v>0</v>
      </c>
      <c r="M861" s="2">
        <v>0</v>
      </c>
      <c r="N861" s="50">
        <v>1</v>
      </c>
      <c r="O861" s="28">
        <f t="shared" si="52"/>
        <v>1</v>
      </c>
      <c r="P861" s="43">
        <v>0</v>
      </c>
      <c r="Q861" s="2">
        <v>1</v>
      </c>
      <c r="R861" s="2">
        <v>0</v>
      </c>
      <c r="S861" s="2">
        <v>0</v>
      </c>
    </row>
    <row r="862" spans="1:19" customFormat="1" x14ac:dyDescent="0.2">
      <c r="A862" s="2">
        <v>99850</v>
      </c>
      <c r="B862" s="3"/>
      <c r="C862" s="3"/>
      <c r="D862" s="3" t="s">
        <v>46</v>
      </c>
      <c r="E862" s="3" t="s">
        <v>1718</v>
      </c>
      <c r="F862" s="16" t="s">
        <v>1719</v>
      </c>
      <c r="G862" s="45">
        <f t="shared" si="53"/>
        <v>1</v>
      </c>
      <c r="H862" s="29">
        <v>1</v>
      </c>
      <c r="I862" s="30">
        <v>1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46</v>
      </c>
      <c r="E863" s="3" t="s">
        <v>1720</v>
      </c>
      <c r="F863" s="16" t="s">
        <v>1721</v>
      </c>
      <c r="G863" s="45">
        <f t="shared" si="53"/>
        <v>1</v>
      </c>
      <c r="H863" s="29">
        <v>1</v>
      </c>
      <c r="I863" s="30">
        <v>1</v>
      </c>
      <c r="J863" s="27">
        <f t="shared" si="54"/>
        <v>0</v>
      </c>
      <c r="K863" s="28">
        <f t="shared" si="55"/>
        <v>0</v>
      </c>
      <c r="L863" s="50">
        <v>0</v>
      </c>
      <c r="M863" s="2">
        <v>0</v>
      </c>
      <c r="N863" s="50">
        <v>0</v>
      </c>
      <c r="O863" s="28">
        <f t="shared" si="52"/>
        <v>0</v>
      </c>
      <c r="P863" s="43">
        <v>0</v>
      </c>
      <c r="Q863" s="2">
        <v>0</v>
      </c>
      <c r="R863" s="2">
        <v>0</v>
      </c>
      <c r="S863" s="2">
        <v>0</v>
      </c>
    </row>
    <row r="864" spans="1:19" customFormat="1" hidden="1" x14ac:dyDescent="0.2">
      <c r="A864" s="2">
        <v>99890</v>
      </c>
      <c r="B864" s="3"/>
      <c r="C864" s="3"/>
      <c r="D864" s="3" t="s">
        <v>46</v>
      </c>
      <c r="E864" s="3" t="s">
        <v>1722</v>
      </c>
      <c r="F864" s="16" t="s">
        <v>1723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46</v>
      </c>
      <c r="E865" s="3" t="s">
        <v>1724</v>
      </c>
      <c r="F865" s="16" t="s">
        <v>1725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46</v>
      </c>
      <c r="E866" s="3" t="s">
        <v>1726</v>
      </c>
      <c r="F866" s="16" t="s">
        <v>1727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46</v>
      </c>
      <c r="E867" s="3" t="s">
        <v>1728</v>
      </c>
      <c r="F867" s="16" t="s">
        <v>1729</v>
      </c>
      <c r="G867" s="45">
        <f t="shared" si="53"/>
        <v>1</v>
      </c>
      <c r="H867" s="29">
        <v>1</v>
      </c>
      <c r="I867" s="30">
        <v>1</v>
      </c>
      <c r="J867" s="27">
        <f t="shared" si="54"/>
        <v>0</v>
      </c>
      <c r="K867" s="28">
        <f t="shared" si="55"/>
        <v>0</v>
      </c>
      <c r="L867" s="50">
        <v>0</v>
      </c>
      <c r="M867" s="2">
        <v>0</v>
      </c>
      <c r="N867" s="50">
        <v>0</v>
      </c>
      <c r="O867" s="28">
        <f t="shared" si="52"/>
        <v>0</v>
      </c>
      <c r="P867" s="43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99990</v>
      </c>
      <c r="B868" s="3"/>
      <c r="C868" s="3"/>
      <c r="D868" s="3" t="s">
        <v>0</v>
      </c>
      <c r="E868" s="3" t="s">
        <v>1730</v>
      </c>
      <c r="F868" s="16" t="s">
        <v>2107</v>
      </c>
      <c r="G868" s="45">
        <f t="shared" si="53"/>
        <v>1</v>
      </c>
      <c r="H868" s="29">
        <v>1</v>
      </c>
      <c r="I868" s="30">
        <v>1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46</v>
      </c>
      <c r="E869" s="3" t="s">
        <v>1731</v>
      </c>
      <c r="F869" s="16" t="s">
        <v>1732</v>
      </c>
      <c r="G869" s="45">
        <f t="shared" si="53"/>
        <v>3</v>
      </c>
      <c r="H869" s="29">
        <v>2</v>
      </c>
      <c r="I869" s="30">
        <v>1</v>
      </c>
      <c r="J869" s="27">
        <f t="shared" si="54"/>
        <v>1</v>
      </c>
      <c r="K869" s="28">
        <f t="shared" si="55"/>
        <v>1</v>
      </c>
      <c r="L869" s="50">
        <v>0</v>
      </c>
      <c r="M869" s="2">
        <v>0</v>
      </c>
      <c r="N869" s="50">
        <v>1</v>
      </c>
      <c r="O869" s="28">
        <f t="shared" ref="O869:O931" si="56">MAX(P869:S869)</f>
        <v>1</v>
      </c>
      <c r="P869" s="43">
        <v>1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46</v>
      </c>
      <c r="E870" s="3" t="s">
        <v>1733</v>
      </c>
      <c r="F870" s="16" t="s">
        <v>1734</v>
      </c>
      <c r="G870" s="45">
        <f t="shared" si="53"/>
        <v>2</v>
      </c>
      <c r="H870" s="29">
        <v>1</v>
      </c>
      <c r="I870" s="30">
        <v>4</v>
      </c>
      <c r="J870" s="27">
        <f t="shared" si="54"/>
        <v>1</v>
      </c>
      <c r="K870" s="28">
        <f t="shared" si="55"/>
        <v>1</v>
      </c>
      <c r="L870" s="50">
        <v>0</v>
      </c>
      <c r="M870" s="2">
        <v>0</v>
      </c>
      <c r="N870" s="50">
        <v>1</v>
      </c>
      <c r="O870" s="28">
        <f t="shared" si="56"/>
        <v>1</v>
      </c>
      <c r="P870" s="43">
        <v>1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46</v>
      </c>
      <c r="E871" s="3" t="s">
        <v>1735</v>
      </c>
      <c r="F871" s="16" t="s">
        <v>1736</v>
      </c>
      <c r="G871" s="45">
        <f t="shared" si="53"/>
        <v>10</v>
      </c>
      <c r="H871" s="29">
        <v>5</v>
      </c>
      <c r="I871" s="30">
        <v>4</v>
      </c>
      <c r="J871" s="27">
        <f t="shared" si="54"/>
        <v>5</v>
      </c>
      <c r="K871" s="28">
        <f t="shared" si="55"/>
        <v>3</v>
      </c>
      <c r="L871" s="50">
        <v>0</v>
      </c>
      <c r="M871" s="2">
        <v>0</v>
      </c>
      <c r="N871" s="50">
        <v>5</v>
      </c>
      <c r="O871" s="28">
        <f t="shared" si="56"/>
        <v>3</v>
      </c>
      <c r="P871" s="43">
        <v>3</v>
      </c>
      <c r="Q871" s="2">
        <v>0</v>
      </c>
      <c r="R871" s="2">
        <v>0</v>
      </c>
      <c r="S871" s="2">
        <v>0</v>
      </c>
    </row>
    <row r="872" spans="1:19" customFormat="1" x14ac:dyDescent="0.2">
      <c r="A872" s="2">
        <v>100030</v>
      </c>
      <c r="B872" s="3" t="s">
        <v>113</v>
      </c>
      <c r="C872" s="3" t="s">
        <v>113</v>
      </c>
      <c r="D872" s="3" t="s">
        <v>114</v>
      </c>
      <c r="E872" s="3" t="s">
        <v>1737</v>
      </c>
      <c r="F872" s="16" t="s">
        <v>1738</v>
      </c>
      <c r="G872" s="45">
        <f t="shared" si="53"/>
        <v>1</v>
      </c>
      <c r="H872" s="29">
        <v>0</v>
      </c>
      <c r="I872" s="30">
        <v>0</v>
      </c>
      <c r="J872" s="27">
        <f t="shared" si="54"/>
        <v>1</v>
      </c>
      <c r="K872" s="28">
        <f t="shared" si="55"/>
        <v>1</v>
      </c>
      <c r="L872" s="50">
        <v>0</v>
      </c>
      <c r="M872" s="2">
        <v>0</v>
      </c>
      <c r="N872" s="50">
        <v>1</v>
      </c>
      <c r="O872" s="28">
        <f t="shared" si="56"/>
        <v>1</v>
      </c>
      <c r="P872" s="43">
        <v>1</v>
      </c>
      <c r="Q872" s="2">
        <v>0</v>
      </c>
      <c r="R872" s="2">
        <v>0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46</v>
      </c>
      <c r="E873" s="3" t="s">
        <v>1739</v>
      </c>
      <c r="F873" s="16" t="s">
        <v>1740</v>
      </c>
      <c r="G873" s="45">
        <f t="shared" si="53"/>
        <v>9</v>
      </c>
      <c r="H873" s="29">
        <v>1</v>
      </c>
      <c r="I873" s="30">
        <v>4</v>
      </c>
      <c r="J873" s="27">
        <f t="shared" si="54"/>
        <v>8</v>
      </c>
      <c r="K873" s="28">
        <f t="shared" si="55"/>
        <v>10</v>
      </c>
      <c r="L873" s="50">
        <v>0</v>
      </c>
      <c r="M873" s="2">
        <v>0</v>
      </c>
      <c r="N873" s="50">
        <v>8</v>
      </c>
      <c r="O873" s="28">
        <f t="shared" si="56"/>
        <v>10</v>
      </c>
      <c r="P873" s="43">
        <v>3</v>
      </c>
      <c r="Q873" s="2">
        <v>10</v>
      </c>
      <c r="R873" s="2">
        <v>5</v>
      </c>
      <c r="S873" s="2">
        <v>2</v>
      </c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1741</v>
      </c>
      <c r="F874" s="16" t="s">
        <v>1742</v>
      </c>
      <c r="G874" s="45">
        <f t="shared" si="53"/>
        <v>4</v>
      </c>
      <c r="H874" s="29">
        <v>0</v>
      </c>
      <c r="I874" s="30">
        <v>0</v>
      </c>
      <c r="J874" s="27">
        <f t="shared" si="54"/>
        <v>4</v>
      </c>
      <c r="K874" s="28">
        <f t="shared" si="55"/>
        <v>4</v>
      </c>
      <c r="L874" s="50">
        <v>0</v>
      </c>
      <c r="M874" s="2">
        <v>0</v>
      </c>
      <c r="N874" s="50">
        <v>4</v>
      </c>
      <c r="O874" s="28">
        <f t="shared" si="56"/>
        <v>4</v>
      </c>
      <c r="P874" s="43">
        <v>2</v>
      </c>
      <c r="Q874" s="2">
        <v>4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46</v>
      </c>
      <c r="E875" s="3" t="s">
        <v>1743</v>
      </c>
      <c r="F875" s="16" t="s">
        <v>1744</v>
      </c>
      <c r="G875" s="45">
        <f t="shared" si="53"/>
        <v>2</v>
      </c>
      <c r="H875" s="29">
        <v>2</v>
      </c>
      <c r="I875" s="30">
        <v>4</v>
      </c>
      <c r="J875" s="27">
        <f t="shared" si="54"/>
        <v>0</v>
      </c>
      <c r="K875" s="28">
        <f t="shared" si="55"/>
        <v>0</v>
      </c>
      <c r="L875" s="50">
        <v>0</v>
      </c>
      <c r="M875" s="2">
        <v>0</v>
      </c>
      <c r="N875" s="50">
        <v>0</v>
      </c>
      <c r="O875" s="28">
        <f t="shared" si="56"/>
        <v>0</v>
      </c>
      <c r="P875" s="43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46</v>
      </c>
      <c r="E876" s="3" t="s">
        <v>1745</v>
      </c>
      <c r="F876" s="16" t="s">
        <v>1746</v>
      </c>
      <c r="G876" s="45">
        <f t="shared" si="53"/>
        <v>2</v>
      </c>
      <c r="H876" s="29">
        <v>2</v>
      </c>
      <c r="I876" s="30">
        <v>1</v>
      </c>
      <c r="J876" s="27">
        <f t="shared" si="54"/>
        <v>0</v>
      </c>
      <c r="K876" s="28">
        <f t="shared" si="55"/>
        <v>0</v>
      </c>
      <c r="L876" s="50">
        <v>0</v>
      </c>
      <c r="M876" s="2">
        <v>0</v>
      </c>
      <c r="N876" s="50">
        <v>0</v>
      </c>
      <c r="O876" s="28">
        <f t="shared" si="56"/>
        <v>0</v>
      </c>
      <c r="P876" s="43">
        <v>0</v>
      </c>
      <c r="Q876" s="2">
        <v>0</v>
      </c>
      <c r="R876" s="2">
        <v>0</v>
      </c>
      <c r="S876" s="2">
        <v>0</v>
      </c>
    </row>
    <row r="877" spans="1:19" customFormat="1" x14ac:dyDescent="0.2">
      <c r="A877" s="2">
        <v>100100</v>
      </c>
      <c r="B877" s="3"/>
      <c r="C877" s="3"/>
      <c r="D877" s="3" t="s">
        <v>46</v>
      </c>
      <c r="E877" s="3" t="s">
        <v>1747</v>
      </c>
      <c r="F877" s="16" t="s">
        <v>1748</v>
      </c>
      <c r="G877" s="45">
        <f t="shared" si="53"/>
        <v>6</v>
      </c>
      <c r="H877" s="29">
        <v>4</v>
      </c>
      <c r="I877" s="30">
        <v>1</v>
      </c>
      <c r="J877" s="27">
        <f t="shared" si="54"/>
        <v>2</v>
      </c>
      <c r="K877" s="28">
        <f t="shared" si="55"/>
        <v>3</v>
      </c>
      <c r="L877" s="50">
        <v>0</v>
      </c>
      <c r="M877" s="2">
        <v>0</v>
      </c>
      <c r="N877" s="50">
        <v>2</v>
      </c>
      <c r="O877" s="28">
        <f t="shared" si="56"/>
        <v>3</v>
      </c>
      <c r="P877" s="43">
        <v>0</v>
      </c>
      <c r="Q877" s="2">
        <v>3</v>
      </c>
      <c r="R877" s="2">
        <v>1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46</v>
      </c>
      <c r="E878" s="3" t="s">
        <v>1749</v>
      </c>
      <c r="F878" s="16" t="s">
        <v>1750</v>
      </c>
      <c r="G878" s="45">
        <f t="shared" si="53"/>
        <v>0</v>
      </c>
      <c r="H878" s="29">
        <v>0</v>
      </c>
      <c r="I878" s="30">
        <v>0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53</v>
      </c>
      <c r="C879" s="3" t="s">
        <v>53</v>
      </c>
      <c r="D879" s="3"/>
      <c r="E879" s="3" t="s">
        <v>1751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53</v>
      </c>
      <c r="C880" s="3" t="s">
        <v>53</v>
      </c>
      <c r="D880" s="3"/>
      <c r="E880" s="3" t="s">
        <v>1752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53</v>
      </c>
      <c r="C881" s="3" t="s">
        <v>53</v>
      </c>
      <c r="D881" s="3"/>
      <c r="E881" s="3" t="s">
        <v>1753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100220</v>
      </c>
      <c r="B882" s="3"/>
      <c r="C882" s="3"/>
      <c r="D882" s="3" t="s">
        <v>46</v>
      </c>
      <c r="E882" s="3" t="s">
        <v>1754</v>
      </c>
      <c r="F882" s="16" t="s">
        <v>1755</v>
      </c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53</v>
      </c>
      <c r="C883" s="3" t="s">
        <v>53</v>
      </c>
      <c r="D883" s="3"/>
      <c r="E883" s="3" t="s">
        <v>1756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100280</v>
      </c>
      <c r="B884" s="3"/>
      <c r="C884" s="3"/>
      <c r="D884" s="3" t="s">
        <v>46</v>
      </c>
      <c r="E884" s="3" t="s">
        <v>1757</v>
      </c>
      <c r="F884" s="16" t="s">
        <v>2108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113</v>
      </c>
      <c r="C885" s="3" t="s">
        <v>113</v>
      </c>
      <c r="D885" s="3" t="s">
        <v>114</v>
      </c>
      <c r="E885" s="3" t="s">
        <v>1758</v>
      </c>
      <c r="F885" s="16" t="s">
        <v>1759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46</v>
      </c>
      <c r="E886" s="3" t="s">
        <v>1760</v>
      </c>
      <c r="F886" s="16" t="s">
        <v>1761</v>
      </c>
      <c r="G886" s="45">
        <f t="shared" si="53"/>
        <v>12</v>
      </c>
      <c r="H886" s="29">
        <v>7</v>
      </c>
      <c r="I886" s="30">
        <v>7</v>
      </c>
      <c r="J886" s="27">
        <f t="shared" si="54"/>
        <v>5</v>
      </c>
      <c r="K886" s="28">
        <f t="shared" si="55"/>
        <v>4</v>
      </c>
      <c r="L886" s="50">
        <v>0</v>
      </c>
      <c r="M886" s="2">
        <v>0</v>
      </c>
      <c r="N886" s="50">
        <v>5</v>
      </c>
      <c r="O886" s="28">
        <f t="shared" si="56"/>
        <v>4</v>
      </c>
      <c r="P886" s="43">
        <v>1</v>
      </c>
      <c r="Q886" s="2">
        <v>4</v>
      </c>
      <c r="R886" s="2">
        <v>4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46</v>
      </c>
      <c r="E887" s="3" t="s">
        <v>1762</v>
      </c>
      <c r="F887" s="16" t="s">
        <v>1763</v>
      </c>
      <c r="G887" s="45">
        <f t="shared" si="53"/>
        <v>16</v>
      </c>
      <c r="H887" s="29">
        <v>11</v>
      </c>
      <c r="I887" s="30">
        <v>12</v>
      </c>
      <c r="J887" s="27">
        <f t="shared" si="54"/>
        <v>5</v>
      </c>
      <c r="K887" s="28">
        <f t="shared" si="55"/>
        <v>4</v>
      </c>
      <c r="L887" s="50">
        <v>1</v>
      </c>
      <c r="M887" s="2">
        <v>4</v>
      </c>
      <c r="N887" s="50">
        <v>4</v>
      </c>
      <c r="O887" s="28">
        <f t="shared" si="56"/>
        <v>3</v>
      </c>
      <c r="P887" s="43">
        <v>3</v>
      </c>
      <c r="Q887" s="2">
        <v>2</v>
      </c>
      <c r="R887" s="2">
        <v>2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46</v>
      </c>
      <c r="E888" s="3" t="s">
        <v>1764</v>
      </c>
      <c r="F888" s="16" t="s">
        <v>1765</v>
      </c>
      <c r="G888" s="45">
        <f t="shared" si="53"/>
        <v>2</v>
      </c>
      <c r="H888" s="29">
        <v>2</v>
      </c>
      <c r="I888" s="30">
        <v>1</v>
      </c>
      <c r="J888" s="27">
        <f t="shared" si="54"/>
        <v>0</v>
      </c>
      <c r="K888" s="28">
        <f t="shared" si="55"/>
        <v>0</v>
      </c>
      <c r="L888" s="50">
        <v>0</v>
      </c>
      <c r="M888" s="2">
        <v>0</v>
      </c>
      <c r="N888" s="50">
        <v>0</v>
      </c>
      <c r="O888" s="28">
        <f t="shared" si="56"/>
        <v>0</v>
      </c>
      <c r="P888" s="43">
        <v>0</v>
      </c>
      <c r="Q888" s="2">
        <v>0</v>
      </c>
      <c r="R888" s="2">
        <v>0</v>
      </c>
      <c r="S888" s="2">
        <v>0</v>
      </c>
    </row>
    <row r="889" spans="1:19" customFormat="1" hidden="1" x14ac:dyDescent="0.2">
      <c r="A889" s="2">
        <v>100410</v>
      </c>
      <c r="B889" s="3"/>
      <c r="C889" s="3"/>
      <c r="D889" s="3" t="s">
        <v>46</v>
      </c>
      <c r="E889" s="3" t="s">
        <v>1766</v>
      </c>
      <c r="F889" s="16" t="s">
        <v>1767</v>
      </c>
      <c r="G889" s="45">
        <f t="shared" si="53"/>
        <v>0</v>
      </c>
      <c r="H889" s="29">
        <v>0</v>
      </c>
      <c r="I889" s="30">
        <v>0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84</v>
      </c>
      <c r="E890" s="3" t="s">
        <v>1768</v>
      </c>
      <c r="F890" s="16" t="s">
        <v>1769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100430</v>
      </c>
      <c r="B891" s="3"/>
      <c r="C891" s="3"/>
      <c r="D891" s="3" t="s">
        <v>46</v>
      </c>
      <c r="E891" s="3" t="s">
        <v>1770</v>
      </c>
      <c r="F891" s="16" t="s">
        <v>1771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46</v>
      </c>
      <c r="E892" s="3" t="s">
        <v>1772</v>
      </c>
      <c r="F892" s="16" t="s">
        <v>1773</v>
      </c>
      <c r="G892" s="45">
        <f t="shared" si="53"/>
        <v>15</v>
      </c>
      <c r="H892" s="29">
        <v>10</v>
      </c>
      <c r="I892" s="30">
        <v>3</v>
      </c>
      <c r="J892" s="27">
        <f t="shared" si="54"/>
        <v>5</v>
      </c>
      <c r="K892" s="28">
        <f t="shared" si="55"/>
        <v>5</v>
      </c>
      <c r="L892" s="50">
        <v>0</v>
      </c>
      <c r="M892" s="2">
        <v>0</v>
      </c>
      <c r="N892" s="50">
        <v>5</v>
      </c>
      <c r="O892" s="28">
        <f t="shared" si="56"/>
        <v>5</v>
      </c>
      <c r="P892" s="43">
        <v>1</v>
      </c>
      <c r="Q892" s="2">
        <v>5</v>
      </c>
      <c r="R892" s="2">
        <v>3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46</v>
      </c>
      <c r="E893" s="3" t="s">
        <v>1774</v>
      </c>
      <c r="F893" s="16" t="s">
        <v>1775</v>
      </c>
      <c r="G893" s="45">
        <f t="shared" si="53"/>
        <v>1</v>
      </c>
      <c r="H893" s="29">
        <v>1</v>
      </c>
      <c r="I893" s="30">
        <v>1</v>
      </c>
      <c r="J893" s="27">
        <f t="shared" si="54"/>
        <v>0</v>
      </c>
      <c r="K893" s="28">
        <f t="shared" si="55"/>
        <v>0</v>
      </c>
      <c r="L893" s="50">
        <v>0</v>
      </c>
      <c r="M893" s="2">
        <v>0</v>
      </c>
      <c r="N893" s="50">
        <v>0</v>
      </c>
      <c r="O893" s="28">
        <f t="shared" si="56"/>
        <v>0</v>
      </c>
      <c r="P893" s="43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46</v>
      </c>
      <c r="E894" s="3" t="s">
        <v>1776</v>
      </c>
      <c r="F894" s="16" t="s">
        <v>1777</v>
      </c>
      <c r="G894" s="45">
        <f t="shared" si="53"/>
        <v>2</v>
      </c>
      <c r="H894" s="29">
        <v>2</v>
      </c>
      <c r="I894" s="30">
        <v>1</v>
      </c>
      <c r="J894" s="27">
        <f t="shared" si="54"/>
        <v>0</v>
      </c>
      <c r="K894" s="28">
        <f t="shared" si="55"/>
        <v>0</v>
      </c>
      <c r="L894" s="50">
        <v>0</v>
      </c>
      <c r="M894" s="2">
        <v>0</v>
      </c>
      <c r="N894" s="50">
        <v>0</v>
      </c>
      <c r="O894" s="28">
        <f t="shared" si="56"/>
        <v>0</v>
      </c>
      <c r="P894" s="43">
        <v>0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46</v>
      </c>
      <c r="E895" s="3" t="s">
        <v>1778</v>
      </c>
      <c r="F895" s="16" t="s">
        <v>1779</v>
      </c>
      <c r="G895" s="45">
        <f t="shared" si="53"/>
        <v>1</v>
      </c>
      <c r="H895" s="29">
        <v>1</v>
      </c>
      <c r="I895" s="30">
        <v>1</v>
      </c>
      <c r="J895" s="27">
        <f t="shared" si="54"/>
        <v>0</v>
      </c>
      <c r="K895" s="28">
        <f t="shared" si="55"/>
        <v>0</v>
      </c>
      <c r="L895" s="50">
        <v>0</v>
      </c>
      <c r="M895" s="2">
        <v>0</v>
      </c>
      <c r="N895" s="50">
        <v>0</v>
      </c>
      <c r="O895" s="28">
        <f t="shared" si="56"/>
        <v>0</v>
      </c>
      <c r="P895" s="43">
        <v>0</v>
      </c>
      <c r="Q895" s="2">
        <v>0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46</v>
      </c>
      <c r="E896" s="3" t="s">
        <v>1780</v>
      </c>
      <c r="F896" s="16" t="s">
        <v>1781</v>
      </c>
      <c r="G896" s="45">
        <f t="shared" si="53"/>
        <v>1</v>
      </c>
      <c r="H896" s="29">
        <v>1</v>
      </c>
      <c r="I896" s="30">
        <v>1</v>
      </c>
      <c r="J896" s="27">
        <f t="shared" si="54"/>
        <v>0</v>
      </c>
      <c r="K896" s="28">
        <f t="shared" si="55"/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100600</v>
      </c>
      <c r="B897" s="3" t="s">
        <v>53</v>
      </c>
      <c r="C897" s="3" t="s">
        <v>53</v>
      </c>
      <c r="D897" s="3"/>
      <c r="E897" s="3" t="s">
        <v>1782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>
        <v>0</v>
      </c>
    </row>
    <row r="898" spans="1:19" customFormat="1" x14ac:dyDescent="0.2">
      <c r="A898" s="2">
        <v>100620</v>
      </c>
      <c r="B898" s="3"/>
      <c r="C898" s="3"/>
      <c r="D898" s="3" t="s">
        <v>46</v>
      </c>
      <c r="E898" s="3" t="s">
        <v>1783</v>
      </c>
      <c r="F898" s="16" t="s">
        <v>1784</v>
      </c>
      <c r="G898" s="45">
        <f t="shared" si="57"/>
        <v>1</v>
      </c>
      <c r="H898" s="29">
        <v>0</v>
      </c>
      <c r="I898" s="30">
        <v>0</v>
      </c>
      <c r="J898" s="27">
        <f t="shared" si="58"/>
        <v>1</v>
      </c>
      <c r="K898" s="28">
        <f t="shared" si="59"/>
        <v>2</v>
      </c>
      <c r="L898" s="50">
        <v>0</v>
      </c>
      <c r="M898" s="2">
        <v>0</v>
      </c>
      <c r="N898" s="50">
        <v>1</v>
      </c>
      <c r="O898" s="28">
        <f t="shared" si="56"/>
        <v>2</v>
      </c>
      <c r="P898" s="43">
        <v>2</v>
      </c>
      <c r="Q898" s="2">
        <v>0</v>
      </c>
      <c r="R898" s="2">
        <v>0</v>
      </c>
      <c r="S898" s="2">
        <v>0</v>
      </c>
    </row>
    <row r="899" spans="1:19" customFormat="1" hidden="1" x14ac:dyDescent="0.2">
      <c r="A899" s="2">
        <v>100640</v>
      </c>
      <c r="B899" s="3"/>
      <c r="C899" s="3"/>
      <c r="D899" s="3" t="s">
        <v>46</v>
      </c>
      <c r="E899" s="3" t="s">
        <v>1785</v>
      </c>
      <c r="F899" s="16" t="s">
        <v>2104</v>
      </c>
      <c r="G899" s="45">
        <f t="shared" si="57"/>
        <v>0</v>
      </c>
      <c r="H899" s="29">
        <v>0</v>
      </c>
      <c r="I899" s="30">
        <v>0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46</v>
      </c>
      <c r="E900" s="3" t="s">
        <v>1786</v>
      </c>
      <c r="F900" s="16" t="s">
        <v>2105</v>
      </c>
      <c r="G900" s="45">
        <f t="shared" si="57"/>
        <v>5</v>
      </c>
      <c r="H900" s="29">
        <v>1</v>
      </c>
      <c r="I900" s="30">
        <v>1</v>
      </c>
      <c r="J900" s="27">
        <f t="shared" si="58"/>
        <v>4</v>
      </c>
      <c r="K900" s="28">
        <f t="shared" si="59"/>
        <v>10</v>
      </c>
      <c r="L900" s="50">
        <v>0</v>
      </c>
      <c r="M900" s="2">
        <v>0</v>
      </c>
      <c r="N900" s="50">
        <v>4</v>
      </c>
      <c r="O900" s="28">
        <f t="shared" si="56"/>
        <v>10</v>
      </c>
      <c r="P900" s="43">
        <v>10</v>
      </c>
      <c r="Q900" s="2">
        <v>10</v>
      </c>
      <c r="R900" s="2">
        <v>2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46</v>
      </c>
      <c r="E901" s="3" t="s">
        <v>1787</v>
      </c>
      <c r="F901" s="16" t="s">
        <v>1788</v>
      </c>
      <c r="G901" s="45">
        <f t="shared" si="57"/>
        <v>1</v>
      </c>
      <c r="H901" s="29">
        <v>1</v>
      </c>
      <c r="I901" s="30">
        <v>1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100700</v>
      </c>
      <c r="B902" s="3" t="s">
        <v>53</v>
      </c>
      <c r="C902" s="3" t="s">
        <v>53</v>
      </c>
      <c r="D902" s="3"/>
      <c r="E902" s="3" t="s">
        <v>1789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1790</v>
      </c>
      <c r="F903" s="16" t="s">
        <v>1791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46</v>
      </c>
      <c r="E904" s="3" t="s">
        <v>1792</v>
      </c>
      <c r="F904" s="16" t="s">
        <v>1793</v>
      </c>
      <c r="G904" s="45">
        <f t="shared" si="57"/>
        <v>4</v>
      </c>
      <c r="H904" s="29">
        <v>1</v>
      </c>
      <c r="I904" s="30">
        <v>1</v>
      </c>
      <c r="J904" s="27">
        <f t="shared" si="58"/>
        <v>3</v>
      </c>
      <c r="K904" s="28">
        <f t="shared" si="59"/>
        <v>2</v>
      </c>
      <c r="L904" s="50">
        <v>0</v>
      </c>
      <c r="M904" s="2">
        <v>0</v>
      </c>
      <c r="N904" s="50">
        <v>3</v>
      </c>
      <c r="O904" s="28">
        <f t="shared" si="56"/>
        <v>2</v>
      </c>
      <c r="P904" s="43">
        <v>2</v>
      </c>
      <c r="Q904" s="2">
        <v>0</v>
      </c>
      <c r="R904" s="2">
        <v>0</v>
      </c>
      <c r="S904" s="2">
        <v>0</v>
      </c>
    </row>
    <row r="905" spans="1:19" customFormat="1" hidden="1" x14ac:dyDescent="0.2">
      <c r="A905" s="2">
        <v>100840</v>
      </c>
      <c r="B905" s="3" t="s">
        <v>113</v>
      </c>
      <c r="C905" s="3" t="s">
        <v>113</v>
      </c>
      <c r="D905" s="3" t="s">
        <v>114</v>
      </c>
      <c r="E905" s="3" t="s">
        <v>1794</v>
      </c>
      <c r="F905" s="16" t="s">
        <v>1795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53</v>
      </c>
      <c r="C906" s="3" t="s">
        <v>53</v>
      </c>
      <c r="D906" s="94" t="s">
        <v>216</v>
      </c>
      <c r="E906" s="3" t="s">
        <v>1796</v>
      </c>
      <c r="F906" s="16" t="s">
        <v>1797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46</v>
      </c>
      <c r="E907" s="3" t="s">
        <v>1798</v>
      </c>
      <c r="F907" s="16" t="s">
        <v>1799</v>
      </c>
      <c r="G907" s="45">
        <f t="shared" si="57"/>
        <v>10</v>
      </c>
      <c r="H907" s="29">
        <v>7</v>
      </c>
      <c r="I907" s="30">
        <v>2</v>
      </c>
      <c r="J907" s="27">
        <f t="shared" si="58"/>
        <v>3</v>
      </c>
      <c r="K907" s="28">
        <f t="shared" si="59"/>
        <v>3</v>
      </c>
      <c r="L907" s="50">
        <v>1</v>
      </c>
      <c r="M907" s="2">
        <v>3</v>
      </c>
      <c r="N907" s="50">
        <v>2</v>
      </c>
      <c r="O907" s="28">
        <f t="shared" si="56"/>
        <v>2</v>
      </c>
      <c r="P907" s="43">
        <v>0</v>
      </c>
      <c r="Q907" s="2">
        <v>2</v>
      </c>
      <c r="R907" s="2">
        <v>1</v>
      </c>
      <c r="S907" s="2">
        <v>0</v>
      </c>
    </row>
    <row r="908" spans="1:19" customFormat="1" hidden="1" x14ac:dyDescent="0.2">
      <c r="A908" s="2">
        <v>100890</v>
      </c>
      <c r="B908" s="3"/>
      <c r="C908" s="3"/>
      <c r="D908" s="3" t="s">
        <v>46</v>
      </c>
      <c r="E908" s="3" t="s">
        <v>1800</v>
      </c>
      <c r="F908" s="16" t="s">
        <v>1801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104</v>
      </c>
      <c r="E909" s="3" t="s">
        <v>1802</v>
      </c>
      <c r="F909" s="16" t="s">
        <v>1803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>
        <v>0</v>
      </c>
    </row>
    <row r="910" spans="1:19" customFormat="1" hidden="1" x14ac:dyDescent="0.2">
      <c r="A910" s="2">
        <v>100920</v>
      </c>
      <c r="B910" s="3"/>
      <c r="C910" s="3"/>
      <c r="D910" s="3" t="s">
        <v>46</v>
      </c>
      <c r="E910" s="3" t="s">
        <v>1804</v>
      </c>
      <c r="F910" s="16" t="s">
        <v>1805</v>
      </c>
      <c r="G910" s="45">
        <f t="shared" si="57"/>
        <v>0</v>
      </c>
      <c r="H910" s="29">
        <v>0</v>
      </c>
      <c r="I910" s="30">
        <v>0</v>
      </c>
      <c r="J910" s="27">
        <f t="shared" si="58"/>
        <v>0</v>
      </c>
      <c r="K910" s="28">
        <f t="shared" si="59"/>
        <v>0</v>
      </c>
      <c r="L910" s="50">
        <v>0</v>
      </c>
      <c r="M910" s="2">
        <v>0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100930</v>
      </c>
      <c r="B911" s="3"/>
      <c r="C911" s="3"/>
      <c r="D911" s="3" t="s">
        <v>46</v>
      </c>
      <c r="E911" s="3" t="s">
        <v>1806</v>
      </c>
      <c r="F911" s="16" t="s">
        <v>1807</v>
      </c>
      <c r="G911" s="45">
        <f t="shared" si="57"/>
        <v>1</v>
      </c>
      <c r="H911" s="29">
        <v>1</v>
      </c>
      <c r="I911" s="30">
        <v>1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53</v>
      </c>
      <c r="C912" s="3" t="s">
        <v>53</v>
      </c>
      <c r="D912" s="3"/>
      <c r="E912" s="3" t="s">
        <v>1808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46</v>
      </c>
      <c r="E913" s="3" t="s">
        <v>1809</v>
      </c>
      <c r="F913" s="16" t="s">
        <v>1810</v>
      </c>
      <c r="G913" s="45">
        <f t="shared" si="57"/>
        <v>9</v>
      </c>
      <c r="H913" s="29">
        <v>5</v>
      </c>
      <c r="I913" s="30">
        <v>4</v>
      </c>
      <c r="J913" s="27">
        <f t="shared" si="58"/>
        <v>4</v>
      </c>
      <c r="K913" s="28">
        <f t="shared" si="59"/>
        <v>2</v>
      </c>
      <c r="L913" s="50">
        <v>0</v>
      </c>
      <c r="M913" s="2">
        <v>0</v>
      </c>
      <c r="N913" s="50">
        <v>4</v>
      </c>
      <c r="O913" s="28">
        <f t="shared" si="56"/>
        <v>2</v>
      </c>
      <c r="P913" s="43">
        <v>2</v>
      </c>
      <c r="Q913" s="2">
        <v>2</v>
      </c>
      <c r="R913" s="2">
        <v>1</v>
      </c>
      <c r="S913" s="2">
        <v>0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1811</v>
      </c>
      <c r="F914" s="16" t="s">
        <v>1812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1813</v>
      </c>
      <c r="F915" s="16" t="s">
        <v>1814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2">
        <v>0</v>
      </c>
      <c r="N915" s="50">
        <v>0</v>
      </c>
      <c r="O915" s="28">
        <f t="shared" si="56"/>
        <v>0</v>
      </c>
      <c r="P915" s="43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46</v>
      </c>
      <c r="E916" s="3" t="s">
        <v>1815</v>
      </c>
      <c r="F916" s="16" t="s">
        <v>1816</v>
      </c>
      <c r="G916" s="45">
        <f t="shared" si="57"/>
        <v>2</v>
      </c>
      <c r="H916" s="29">
        <v>0</v>
      </c>
      <c r="I916" s="30">
        <v>0</v>
      </c>
      <c r="J916" s="27">
        <f t="shared" si="58"/>
        <v>2</v>
      </c>
      <c r="K916" s="28">
        <f t="shared" si="59"/>
        <v>1</v>
      </c>
      <c r="L916" s="50">
        <v>0</v>
      </c>
      <c r="M916" s="2">
        <v>0</v>
      </c>
      <c r="N916" s="50">
        <v>2</v>
      </c>
      <c r="O916" s="28">
        <f t="shared" si="56"/>
        <v>1</v>
      </c>
      <c r="P916" s="43">
        <v>1</v>
      </c>
      <c r="Q916" s="2">
        <v>0</v>
      </c>
      <c r="R916" s="2">
        <v>1</v>
      </c>
      <c r="S916" s="2">
        <v>0</v>
      </c>
    </row>
    <row r="917" spans="1:19" customFormat="1" x14ac:dyDescent="0.2">
      <c r="A917" s="2">
        <v>101000</v>
      </c>
      <c r="B917" s="3"/>
      <c r="C917" s="3"/>
      <c r="D917" s="3" t="s">
        <v>46</v>
      </c>
      <c r="E917" s="3" t="s">
        <v>1817</v>
      </c>
      <c r="F917" s="16" t="s">
        <v>1818</v>
      </c>
      <c r="G917" s="45">
        <f t="shared" si="57"/>
        <v>3</v>
      </c>
      <c r="H917" s="29">
        <v>1</v>
      </c>
      <c r="I917" s="30">
        <v>1</v>
      </c>
      <c r="J917" s="27">
        <f t="shared" si="58"/>
        <v>2</v>
      </c>
      <c r="K917" s="28">
        <f t="shared" si="59"/>
        <v>1</v>
      </c>
      <c r="L917" s="50">
        <v>0</v>
      </c>
      <c r="M917" s="2">
        <v>0</v>
      </c>
      <c r="N917" s="50">
        <v>2</v>
      </c>
      <c r="O917" s="28">
        <f t="shared" si="56"/>
        <v>1</v>
      </c>
      <c r="P917" s="43">
        <v>1</v>
      </c>
      <c r="Q917" s="2">
        <v>0</v>
      </c>
      <c r="R917" s="2">
        <v>1</v>
      </c>
      <c r="S917" s="2">
        <v>0</v>
      </c>
    </row>
    <row r="918" spans="1:19" customFormat="1" hidden="1" x14ac:dyDescent="0.2">
      <c r="A918" s="2">
        <v>101020</v>
      </c>
      <c r="B918" s="3"/>
      <c r="C918" s="3"/>
      <c r="D918" s="3" t="s">
        <v>46</v>
      </c>
      <c r="E918" s="3" t="s">
        <v>1819</v>
      </c>
      <c r="F918" s="16" t="s">
        <v>1820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0">
        <v>101020.5</v>
      </c>
      <c r="B919" s="3" t="s">
        <v>435</v>
      </c>
      <c r="C919" s="3" t="s">
        <v>435</v>
      </c>
      <c r="D919" s="3" t="s">
        <v>114</v>
      </c>
      <c r="E919" s="3" t="s">
        <v>1821</v>
      </c>
      <c r="F919" s="16" t="s">
        <v>1822</v>
      </c>
      <c r="G919" s="45">
        <f t="shared" si="57"/>
        <v>9</v>
      </c>
      <c r="H919" s="29">
        <v>2</v>
      </c>
      <c r="I919" s="30">
        <v>2</v>
      </c>
      <c r="J919" s="27">
        <f t="shared" si="58"/>
        <v>7</v>
      </c>
      <c r="K919" s="28">
        <f t="shared" si="59"/>
        <v>2</v>
      </c>
      <c r="L919" s="50">
        <v>0</v>
      </c>
      <c r="M919" s="2">
        <v>0</v>
      </c>
      <c r="N919" s="50">
        <v>7</v>
      </c>
      <c r="O919" s="28">
        <f t="shared" si="56"/>
        <v>2</v>
      </c>
      <c r="P919" s="43">
        <v>2</v>
      </c>
      <c r="Q919" s="2">
        <v>1</v>
      </c>
      <c r="R919" s="2">
        <v>2</v>
      </c>
      <c r="S919" s="2">
        <v>0</v>
      </c>
    </row>
    <row r="920" spans="1:19" customFormat="1" hidden="1" x14ac:dyDescent="0.2">
      <c r="A920" s="2">
        <v>101030</v>
      </c>
      <c r="B920" s="3"/>
      <c r="C920" s="3"/>
      <c r="D920" s="3" t="s">
        <v>46</v>
      </c>
      <c r="E920" s="3" t="s">
        <v>1823</v>
      </c>
      <c r="F920" s="16" t="s">
        <v>1824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46</v>
      </c>
      <c r="E921" s="3" t="s">
        <v>1825</v>
      </c>
      <c r="F921" s="16" t="s">
        <v>1826</v>
      </c>
      <c r="G921" s="45">
        <f t="shared" si="57"/>
        <v>1</v>
      </c>
      <c r="H921" s="29">
        <v>1</v>
      </c>
      <c r="I921" s="30">
        <v>1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84</v>
      </c>
      <c r="E922" s="3" t="s">
        <v>1827</v>
      </c>
      <c r="F922" s="16" t="s">
        <v>1828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46</v>
      </c>
      <c r="E923" s="3" t="s">
        <v>1829</v>
      </c>
      <c r="F923" s="16" t="s">
        <v>1830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53</v>
      </c>
      <c r="C924" s="3" t="s">
        <v>53</v>
      </c>
      <c r="D924" s="3"/>
      <c r="E924" s="3" t="s">
        <v>1831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53</v>
      </c>
      <c r="C925" s="3" t="s">
        <v>53</v>
      </c>
      <c r="D925" s="3"/>
      <c r="E925" s="3" t="s">
        <v>1832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1833</v>
      </c>
      <c r="F926" s="16" t="s">
        <v>1834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84</v>
      </c>
      <c r="E927" s="3" t="s">
        <v>1835</v>
      </c>
      <c r="F927" s="16" t="s">
        <v>1836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53</v>
      </c>
      <c r="C928" s="3" t="s">
        <v>53</v>
      </c>
      <c r="D928" s="3"/>
      <c r="E928" s="3" t="s">
        <v>1837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1838</v>
      </c>
      <c r="F929" s="16" t="s">
        <v>1839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1840</v>
      </c>
      <c r="F930" s="16" t="s">
        <v>1841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84</v>
      </c>
      <c r="E931" s="3" t="s">
        <v>1842</v>
      </c>
      <c r="F931" s="16" t="s">
        <v>1843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84</v>
      </c>
      <c r="E932" s="3" t="s">
        <v>1844</v>
      </c>
      <c r="F932" s="16" t="s">
        <v>1845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812</v>
      </c>
      <c r="E933" s="3" t="s">
        <v>1846</v>
      </c>
      <c r="F933" s="16" t="s">
        <v>1847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812</v>
      </c>
      <c r="E934" s="3" t="s">
        <v>1848</v>
      </c>
      <c r="F934" s="16" t="s">
        <v>1849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101560</v>
      </c>
      <c r="B935" s="3"/>
      <c r="C935" s="3"/>
      <c r="D935" s="3" t="s">
        <v>46</v>
      </c>
      <c r="E935" s="3" t="s">
        <v>1850</v>
      </c>
      <c r="F935" s="16" t="s">
        <v>1851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99</v>
      </c>
      <c r="E936" s="3" t="s">
        <v>1852</v>
      </c>
      <c r="F936" s="16" t="s">
        <v>1853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46</v>
      </c>
      <c r="E937" s="3" t="s">
        <v>1854</v>
      </c>
      <c r="F937" s="16" t="s">
        <v>1855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216</v>
      </c>
      <c r="E938" s="3" t="s">
        <v>1856</v>
      </c>
      <c r="F938" s="16" t="s">
        <v>1857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46</v>
      </c>
      <c r="E939" s="3" t="s">
        <v>1858</v>
      </c>
      <c r="F939" s="16" t="s">
        <v>1859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46</v>
      </c>
      <c r="E940" s="3" t="s">
        <v>1860</v>
      </c>
      <c r="F940" s="16" t="s">
        <v>1861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53</v>
      </c>
      <c r="C941" s="3" t="s">
        <v>53</v>
      </c>
      <c r="D941" s="3"/>
      <c r="E941" s="3" t="s">
        <v>1862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46</v>
      </c>
      <c r="E942" s="3" t="s">
        <v>1863</v>
      </c>
      <c r="F942" s="16" t="s">
        <v>1864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1865</v>
      </c>
      <c r="F943" s="16" t="s">
        <v>1866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46</v>
      </c>
      <c r="E944" s="3" t="s">
        <v>1867</v>
      </c>
      <c r="F944" s="16" t="s">
        <v>1868</v>
      </c>
      <c r="G944" s="45">
        <f t="shared" si="57"/>
        <v>11</v>
      </c>
      <c r="H944" s="29">
        <v>4</v>
      </c>
      <c r="I944" s="30">
        <v>13</v>
      </c>
      <c r="J944" s="27">
        <f t="shared" si="58"/>
        <v>7</v>
      </c>
      <c r="K944" s="28">
        <f t="shared" si="59"/>
        <v>3</v>
      </c>
      <c r="L944" s="50">
        <v>0</v>
      </c>
      <c r="M944" s="2">
        <v>0</v>
      </c>
      <c r="N944" s="50">
        <v>7</v>
      </c>
      <c r="O944" s="28">
        <f t="shared" si="60"/>
        <v>3</v>
      </c>
      <c r="P944" s="43">
        <v>3</v>
      </c>
      <c r="Q944" s="2">
        <v>2</v>
      </c>
      <c r="R944" s="2">
        <v>0</v>
      </c>
      <c r="S944" s="2">
        <v>0</v>
      </c>
    </row>
    <row r="945" spans="1:19" customFormat="1" x14ac:dyDescent="0.2">
      <c r="A945" s="2">
        <v>102000</v>
      </c>
      <c r="B945" s="3"/>
      <c r="C945" s="3"/>
      <c r="D945" s="3" t="s">
        <v>46</v>
      </c>
      <c r="E945" s="3" t="s">
        <v>1869</v>
      </c>
      <c r="F945" s="16" t="s">
        <v>1870</v>
      </c>
      <c r="G945" s="45">
        <f t="shared" si="57"/>
        <v>3</v>
      </c>
      <c r="H945" s="29">
        <v>3</v>
      </c>
      <c r="I945" s="30">
        <v>4</v>
      </c>
      <c r="J945" s="27">
        <f t="shared" si="58"/>
        <v>0</v>
      </c>
      <c r="K945" s="28">
        <f t="shared" si="59"/>
        <v>0</v>
      </c>
      <c r="L945" s="50">
        <v>0</v>
      </c>
      <c r="M945" s="2">
        <v>0</v>
      </c>
      <c r="N945" s="50">
        <v>0</v>
      </c>
      <c r="O945" s="28">
        <f t="shared" si="60"/>
        <v>0</v>
      </c>
      <c r="P945" s="43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46</v>
      </c>
      <c r="E946" s="3" t="s">
        <v>1871</v>
      </c>
      <c r="F946" s="16" t="s">
        <v>1872</v>
      </c>
      <c r="G946" s="45">
        <f t="shared" si="57"/>
        <v>2</v>
      </c>
      <c r="H946" s="29">
        <v>2</v>
      </c>
      <c r="I946" s="30">
        <v>1</v>
      </c>
      <c r="J946" s="27">
        <f t="shared" si="58"/>
        <v>0</v>
      </c>
      <c r="K946" s="28">
        <f t="shared" si="59"/>
        <v>0</v>
      </c>
      <c r="L946" s="50">
        <v>0</v>
      </c>
      <c r="M946" s="2">
        <v>0</v>
      </c>
      <c r="N946" s="50">
        <v>0</v>
      </c>
      <c r="O946" s="28">
        <f t="shared" si="60"/>
        <v>0</v>
      </c>
      <c r="P946" s="43">
        <v>0</v>
      </c>
      <c r="Q946" s="2">
        <v>0</v>
      </c>
      <c r="R946" s="2">
        <v>0</v>
      </c>
      <c r="S946" s="2">
        <v>0</v>
      </c>
    </row>
    <row r="947" spans="1:19" hidden="1" x14ac:dyDescent="0.2">
      <c r="A947" s="2">
        <v>102030</v>
      </c>
      <c r="B947" s="3"/>
      <c r="C947" s="3"/>
      <c r="D947" s="94" t="s">
        <v>84</v>
      </c>
      <c r="E947" s="3" t="s">
        <v>1873</v>
      </c>
      <c r="F947" s="16" t="s">
        <v>1874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46</v>
      </c>
      <c r="E948" s="3" t="s">
        <v>1875</v>
      </c>
      <c r="F948" s="16" t="s">
        <v>1876</v>
      </c>
      <c r="G948" s="45">
        <f t="shared" si="57"/>
        <v>2</v>
      </c>
      <c r="H948" s="95">
        <v>1</v>
      </c>
      <c r="I948" s="96">
        <v>1</v>
      </c>
      <c r="J948" s="27">
        <f t="shared" si="58"/>
        <v>1</v>
      </c>
      <c r="K948" s="28">
        <f t="shared" si="59"/>
        <v>1</v>
      </c>
      <c r="L948" s="50">
        <v>0</v>
      </c>
      <c r="M948" s="2">
        <v>0</v>
      </c>
      <c r="N948" s="50">
        <v>1</v>
      </c>
      <c r="O948" s="28">
        <f t="shared" si="60"/>
        <v>1</v>
      </c>
      <c r="P948" s="43">
        <v>1</v>
      </c>
      <c r="Q948" s="2">
        <v>0</v>
      </c>
      <c r="R948" s="2">
        <v>0</v>
      </c>
      <c r="S948" s="2">
        <v>0</v>
      </c>
    </row>
    <row r="949" spans="1:19" customFormat="1" hidden="1" x14ac:dyDescent="0.2">
      <c r="A949" s="2">
        <v>102060</v>
      </c>
      <c r="B949" s="3"/>
      <c r="C949" s="3"/>
      <c r="D949" s="3" t="s">
        <v>46</v>
      </c>
      <c r="E949" s="3" t="s">
        <v>1877</v>
      </c>
      <c r="F949" s="16" t="s">
        <v>1878</v>
      </c>
      <c r="G949" s="45">
        <f t="shared" si="57"/>
        <v>0</v>
      </c>
      <c r="H949" s="29">
        <v>0</v>
      </c>
      <c r="I949" s="30">
        <v>0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>
        <v>0</v>
      </c>
    </row>
    <row r="950" spans="1:19" customFormat="1" x14ac:dyDescent="0.2">
      <c r="A950" s="2">
        <v>102070</v>
      </c>
      <c r="B950" s="3"/>
      <c r="C950" s="3"/>
      <c r="D950" s="94" t="s">
        <v>84</v>
      </c>
      <c r="E950" s="3" t="s">
        <v>1879</v>
      </c>
      <c r="F950" s="16" t="s">
        <v>1880</v>
      </c>
      <c r="G950" s="45">
        <f t="shared" si="57"/>
        <v>2</v>
      </c>
      <c r="H950" s="29">
        <v>2</v>
      </c>
      <c r="I950" s="30">
        <v>8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46</v>
      </c>
      <c r="E951" s="3" t="s">
        <v>1881</v>
      </c>
      <c r="F951" s="16" t="s">
        <v>1882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46</v>
      </c>
      <c r="E952" s="3" t="s">
        <v>1883</v>
      </c>
      <c r="F952" s="16" t="s">
        <v>1884</v>
      </c>
      <c r="G952" s="45">
        <f t="shared" si="57"/>
        <v>2</v>
      </c>
      <c r="H952" s="29">
        <v>1</v>
      </c>
      <c r="I952" s="30">
        <v>4</v>
      </c>
      <c r="J952" s="27">
        <f t="shared" si="58"/>
        <v>1</v>
      </c>
      <c r="K952" s="28">
        <f t="shared" si="59"/>
        <v>1</v>
      </c>
      <c r="L952" s="50">
        <v>0</v>
      </c>
      <c r="M952" s="2">
        <v>0</v>
      </c>
      <c r="N952" s="50">
        <v>1</v>
      </c>
      <c r="O952" s="28">
        <f t="shared" si="60"/>
        <v>1</v>
      </c>
      <c r="P952" s="43">
        <v>1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46</v>
      </c>
      <c r="E953" s="3" t="s">
        <v>1885</v>
      </c>
      <c r="F953" s="16" t="s">
        <v>1886</v>
      </c>
      <c r="G953" s="45">
        <f t="shared" si="57"/>
        <v>4</v>
      </c>
      <c r="H953" s="29">
        <v>2</v>
      </c>
      <c r="I953" s="30">
        <v>1</v>
      </c>
      <c r="J953" s="27">
        <f t="shared" si="58"/>
        <v>2</v>
      </c>
      <c r="K953" s="28">
        <f t="shared" si="59"/>
        <v>2</v>
      </c>
      <c r="L953" s="50">
        <v>0</v>
      </c>
      <c r="M953" s="2">
        <v>0</v>
      </c>
      <c r="N953" s="50">
        <v>2</v>
      </c>
      <c r="O953" s="28">
        <f t="shared" si="60"/>
        <v>2</v>
      </c>
      <c r="P953" s="43">
        <v>2</v>
      </c>
      <c r="Q953" s="2">
        <v>0</v>
      </c>
      <c r="R953" s="2">
        <v>0</v>
      </c>
      <c r="S953" s="2">
        <v>0</v>
      </c>
    </row>
    <row r="954" spans="1:19" customFormat="1" hidden="1" x14ac:dyDescent="0.2">
      <c r="A954" s="2">
        <v>102160</v>
      </c>
      <c r="B954" s="3"/>
      <c r="C954" s="3"/>
      <c r="D954" s="94" t="s">
        <v>99</v>
      </c>
      <c r="E954" s="3" t="s">
        <v>1887</v>
      </c>
      <c r="F954" s="16" t="s">
        <v>1888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84</v>
      </c>
      <c r="E955" s="3" t="s">
        <v>1889</v>
      </c>
      <c r="F955" s="16" t="s">
        <v>1890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549</v>
      </c>
      <c r="E956" s="3" t="s">
        <v>1891</v>
      </c>
      <c r="F956" s="16" t="s">
        <v>1892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46</v>
      </c>
      <c r="E957" s="3" t="s">
        <v>1893</v>
      </c>
      <c r="F957" s="16" t="s">
        <v>1894</v>
      </c>
      <c r="G957" s="45">
        <f t="shared" si="57"/>
        <v>1</v>
      </c>
      <c r="H957" s="29">
        <v>1</v>
      </c>
      <c r="I957" s="30">
        <v>1</v>
      </c>
      <c r="J957" s="27">
        <f t="shared" si="58"/>
        <v>0</v>
      </c>
      <c r="K957" s="28">
        <f t="shared" si="59"/>
        <v>0</v>
      </c>
      <c r="L957" s="50">
        <v>0</v>
      </c>
      <c r="M957" s="2">
        <v>0</v>
      </c>
      <c r="N957" s="50">
        <v>0</v>
      </c>
      <c r="O957" s="28">
        <f t="shared" si="60"/>
        <v>0</v>
      </c>
      <c r="P957" s="43">
        <v>0</v>
      </c>
      <c r="Q957" s="2">
        <v>0</v>
      </c>
      <c r="R957" s="2">
        <v>0</v>
      </c>
      <c r="S957" s="2">
        <v>0</v>
      </c>
    </row>
    <row r="958" spans="1:19" customFormat="1" hidden="1" x14ac:dyDescent="0.2">
      <c r="A958" s="2">
        <v>102250</v>
      </c>
      <c r="B958" s="3"/>
      <c r="C958" s="3"/>
      <c r="D958" s="3" t="s">
        <v>46</v>
      </c>
      <c r="E958" s="3" t="s">
        <v>1895</v>
      </c>
      <c r="F958" s="16" t="s">
        <v>1896</v>
      </c>
      <c r="G958" s="45">
        <f t="shared" si="57"/>
        <v>0</v>
      </c>
      <c r="H958" s="29">
        <v>0</v>
      </c>
      <c r="I958" s="30">
        <v>0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>
        <v>0</v>
      </c>
    </row>
    <row r="959" spans="1:19" customFormat="1" x14ac:dyDescent="0.2">
      <c r="A959" s="2">
        <v>102280</v>
      </c>
      <c r="B959" s="3"/>
      <c r="C959" s="3"/>
      <c r="D959" s="3" t="s">
        <v>46</v>
      </c>
      <c r="E959" s="3" t="s">
        <v>1897</v>
      </c>
      <c r="F959" s="16" t="s">
        <v>1898</v>
      </c>
      <c r="G959" s="45">
        <f t="shared" si="57"/>
        <v>1</v>
      </c>
      <c r="H959" s="29">
        <v>1</v>
      </c>
      <c r="I959" s="30">
        <v>1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102320</v>
      </c>
      <c r="B960" s="3"/>
      <c r="C960" s="3"/>
      <c r="D960" s="3" t="s">
        <v>46</v>
      </c>
      <c r="E960" s="3" t="s">
        <v>1899</v>
      </c>
      <c r="F960" s="16" t="s">
        <v>1900</v>
      </c>
      <c r="G960" s="45">
        <f t="shared" si="57"/>
        <v>1</v>
      </c>
      <c r="H960" s="29">
        <v>1</v>
      </c>
      <c r="I960" s="30">
        <v>1</v>
      </c>
      <c r="J960" s="27">
        <f t="shared" si="58"/>
        <v>0</v>
      </c>
      <c r="K960" s="28">
        <f t="shared" si="59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84</v>
      </c>
      <c r="E961" s="3" t="s">
        <v>1901</v>
      </c>
      <c r="F961" s="16" t="s">
        <v>1902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113</v>
      </c>
      <c r="C962" s="3" t="s">
        <v>113</v>
      </c>
      <c r="D962" s="3" t="s">
        <v>114</v>
      </c>
      <c r="E962" s="3" t="s">
        <v>1903</v>
      </c>
      <c r="F962" s="16" t="s">
        <v>1904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113</v>
      </c>
      <c r="C963" s="3" t="s">
        <v>113</v>
      </c>
      <c r="D963" s="94" t="s">
        <v>216</v>
      </c>
      <c r="E963" s="3" t="s">
        <v>1905</v>
      </c>
      <c r="F963" s="16" t="s">
        <v>1906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84</v>
      </c>
      <c r="E964" s="3" t="s">
        <v>1907</v>
      </c>
      <c r="F964" s="16" t="s">
        <v>1908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84</v>
      </c>
      <c r="E965" s="3" t="s">
        <v>1909</v>
      </c>
      <c r="F965" s="16" t="s">
        <v>1910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53</v>
      </c>
      <c r="C966" s="3" t="s">
        <v>53</v>
      </c>
      <c r="D966" s="3"/>
      <c r="E966" s="3" t="s">
        <v>1911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84</v>
      </c>
      <c r="E967" s="3" t="s">
        <v>1912</v>
      </c>
      <c r="F967" s="16" t="s">
        <v>1913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53</v>
      </c>
      <c r="C968" s="3" t="s">
        <v>53</v>
      </c>
      <c r="D968" s="3"/>
      <c r="E968" s="3" t="s">
        <v>1914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>
        <v>0</v>
      </c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1915</v>
      </c>
      <c r="F969" s="16" t="s">
        <v>1916</v>
      </c>
      <c r="G969" s="45">
        <f t="shared" si="61"/>
        <v>1</v>
      </c>
      <c r="H969" s="29">
        <v>1</v>
      </c>
      <c r="I969" s="30">
        <v>1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468</v>
      </c>
      <c r="C970" s="3" t="s">
        <v>468</v>
      </c>
      <c r="D970" s="3"/>
      <c r="E970" s="3" t="s">
        <v>1917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1918</v>
      </c>
      <c r="F971" s="16" t="s">
        <v>1919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1920</v>
      </c>
      <c r="F972" s="16" t="s">
        <v>1921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53</v>
      </c>
      <c r="C973" s="3" t="s">
        <v>53</v>
      </c>
      <c r="D973" s="3"/>
      <c r="E973" s="3" t="s">
        <v>1922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53</v>
      </c>
      <c r="C974" s="3" t="s">
        <v>53</v>
      </c>
      <c r="D974" s="3"/>
      <c r="E974" s="3" t="s">
        <v>1923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53</v>
      </c>
      <c r="C975" s="3" t="s">
        <v>53</v>
      </c>
      <c r="D975" s="3"/>
      <c r="E975" s="3" t="s">
        <v>1924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53</v>
      </c>
      <c r="C976" s="3" t="s">
        <v>435</v>
      </c>
      <c r="D976" s="3" t="s">
        <v>1</v>
      </c>
      <c r="E976" s="3" t="s">
        <v>1925</v>
      </c>
      <c r="F976" s="16" t="s">
        <v>1926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53</v>
      </c>
      <c r="C977" s="3" t="s">
        <v>53</v>
      </c>
      <c r="D977" s="3"/>
      <c r="E977" s="3" t="s">
        <v>1927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53</v>
      </c>
      <c r="C978" s="3" t="s">
        <v>53</v>
      </c>
      <c r="D978" s="3"/>
      <c r="E978" s="3" t="s">
        <v>1928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1929</v>
      </c>
      <c r="F979" s="16" t="s">
        <v>1930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1931</v>
      </c>
      <c r="F980" s="16" t="s">
        <v>1932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46</v>
      </c>
      <c r="E981" s="3" t="s">
        <v>1933</v>
      </c>
      <c r="F981" s="16" t="s">
        <v>1934</v>
      </c>
      <c r="G981" s="45">
        <f t="shared" si="61"/>
        <v>1</v>
      </c>
      <c r="H981" s="29">
        <v>1</v>
      </c>
      <c r="I981" s="30">
        <v>1</v>
      </c>
      <c r="J981" s="27">
        <f t="shared" si="62"/>
        <v>0</v>
      </c>
      <c r="K981" s="28">
        <f t="shared" si="63"/>
        <v>0</v>
      </c>
      <c r="L981" s="50">
        <v>0</v>
      </c>
      <c r="M981" s="2">
        <v>0</v>
      </c>
      <c r="N981" s="50">
        <v>0</v>
      </c>
      <c r="O981" s="28">
        <f t="shared" si="60"/>
        <v>0</v>
      </c>
      <c r="P981" s="43">
        <v>0</v>
      </c>
      <c r="Q981" s="2">
        <v>0</v>
      </c>
      <c r="R981" s="2">
        <v>0</v>
      </c>
      <c r="S981" s="2">
        <v>0</v>
      </c>
    </row>
    <row r="982" spans="1:19" customFormat="1" hidden="1" x14ac:dyDescent="0.2">
      <c r="A982" s="2">
        <v>103470</v>
      </c>
      <c r="B982" s="3" t="s">
        <v>53</v>
      </c>
      <c r="C982" s="3" t="s">
        <v>53</v>
      </c>
      <c r="D982" s="3"/>
      <c r="E982" s="3" t="s">
        <v>1935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46</v>
      </c>
      <c r="E983" s="3" t="s">
        <v>1936</v>
      </c>
      <c r="F983" s="16" t="s">
        <v>1937</v>
      </c>
      <c r="G983" s="45">
        <f t="shared" si="61"/>
        <v>12</v>
      </c>
      <c r="H983" s="29">
        <v>2</v>
      </c>
      <c r="I983" s="30">
        <v>8</v>
      </c>
      <c r="J983" s="27">
        <f t="shared" si="62"/>
        <v>10</v>
      </c>
      <c r="K983" s="28">
        <f t="shared" si="63"/>
        <v>12</v>
      </c>
      <c r="L983" s="50">
        <v>0</v>
      </c>
      <c r="M983" s="2">
        <v>0</v>
      </c>
      <c r="N983" s="50">
        <v>10</v>
      </c>
      <c r="O983" s="28">
        <f t="shared" si="60"/>
        <v>12</v>
      </c>
      <c r="P983" s="43">
        <v>10</v>
      </c>
      <c r="Q983" s="2">
        <v>12</v>
      </c>
      <c r="R983" s="2">
        <v>9</v>
      </c>
      <c r="S983" s="2">
        <v>0</v>
      </c>
    </row>
    <row r="984" spans="1:19" customFormat="1" hidden="1" x14ac:dyDescent="0.2">
      <c r="A984" s="2">
        <v>103500</v>
      </c>
      <c r="B984" s="3"/>
      <c r="C984" s="3"/>
      <c r="D984" s="3" t="s">
        <v>0</v>
      </c>
      <c r="E984" s="3" t="s">
        <v>1938</v>
      </c>
      <c r="F984" s="16" t="s">
        <v>1939</v>
      </c>
      <c r="G984" s="45">
        <f t="shared" si="61"/>
        <v>0</v>
      </c>
      <c r="H984" s="29">
        <v>0</v>
      </c>
      <c r="I984" s="30">
        <v>0</v>
      </c>
      <c r="J984" s="27">
        <f t="shared" si="62"/>
        <v>0</v>
      </c>
      <c r="K984" s="28">
        <f t="shared" si="63"/>
        <v>0</v>
      </c>
      <c r="L984" s="50">
        <v>0</v>
      </c>
      <c r="M984" s="2">
        <v>0</v>
      </c>
      <c r="N984" s="50">
        <v>0</v>
      </c>
      <c r="O984" s="28">
        <f t="shared" si="60"/>
        <v>0</v>
      </c>
      <c r="P984" s="43">
        <v>0</v>
      </c>
      <c r="Q984" s="2">
        <v>0</v>
      </c>
      <c r="R984" s="2">
        <v>0</v>
      </c>
      <c r="S984" s="2">
        <v>0</v>
      </c>
    </row>
    <row r="985" spans="1:19" hidden="1" x14ac:dyDescent="0.2">
      <c r="A985" s="2">
        <v>103510</v>
      </c>
      <c r="B985" s="3"/>
      <c r="C985" s="3"/>
      <c r="D985" s="3" t="s">
        <v>46</v>
      </c>
      <c r="E985" s="3" t="s">
        <v>1940</v>
      </c>
      <c r="F985" s="16" t="s">
        <v>1941</v>
      </c>
      <c r="G985" s="45">
        <f t="shared" si="61"/>
        <v>0</v>
      </c>
      <c r="H985" s="29">
        <v>0</v>
      </c>
      <c r="I985" s="30">
        <v>0</v>
      </c>
      <c r="J985" s="27">
        <f t="shared" si="62"/>
        <v>0</v>
      </c>
      <c r="K985" s="28">
        <f t="shared" si="63"/>
        <v>0</v>
      </c>
      <c r="L985" s="50">
        <v>0</v>
      </c>
      <c r="M985" s="2">
        <v>0</v>
      </c>
      <c r="N985" s="50">
        <v>0</v>
      </c>
      <c r="O985" s="28">
        <f t="shared" si="60"/>
        <v>0</v>
      </c>
      <c r="P985" s="43">
        <v>0</v>
      </c>
      <c r="Q985" s="2">
        <v>0</v>
      </c>
      <c r="R985" s="2">
        <v>0</v>
      </c>
      <c r="S985" s="2">
        <v>0</v>
      </c>
    </row>
    <row r="986" spans="1:19" customFormat="1" hidden="1" x14ac:dyDescent="0.2">
      <c r="A986" s="2">
        <v>103560</v>
      </c>
      <c r="B986" s="3"/>
      <c r="C986" s="3"/>
      <c r="D986" s="94" t="s">
        <v>84</v>
      </c>
      <c r="E986" s="3" t="s">
        <v>1942</v>
      </c>
      <c r="F986" s="16" t="s">
        <v>1943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53</v>
      </c>
      <c r="C987" s="3" t="s">
        <v>53</v>
      </c>
      <c r="D987" s="3"/>
      <c r="E987" s="3" t="s">
        <v>1944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103600</v>
      </c>
      <c r="B988" s="3"/>
      <c r="C988" s="3"/>
      <c r="D988" s="94" t="s">
        <v>99</v>
      </c>
      <c r="E988" s="3" t="s">
        <v>1945</v>
      </c>
      <c r="F988" s="16" t="s">
        <v>1946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46</v>
      </c>
      <c r="E989" s="3" t="s">
        <v>1947</v>
      </c>
      <c r="F989" s="16" t="s">
        <v>1948</v>
      </c>
      <c r="G989" s="45">
        <f t="shared" si="61"/>
        <v>1</v>
      </c>
      <c r="H989" s="29">
        <v>1</v>
      </c>
      <c r="I989" s="30">
        <v>4</v>
      </c>
      <c r="J989" s="27">
        <f t="shared" si="62"/>
        <v>0</v>
      </c>
      <c r="K989" s="28">
        <f t="shared" si="63"/>
        <v>0</v>
      </c>
      <c r="L989" s="50">
        <v>0</v>
      </c>
      <c r="M989" s="2">
        <v>0</v>
      </c>
      <c r="N989" s="50">
        <v>0</v>
      </c>
      <c r="O989" s="28">
        <f t="shared" si="60"/>
        <v>0</v>
      </c>
      <c r="P989" s="43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46</v>
      </c>
      <c r="E990" s="3" t="s">
        <v>1949</v>
      </c>
      <c r="F990" s="16" t="s">
        <v>1950</v>
      </c>
      <c r="G990" s="45">
        <f t="shared" si="61"/>
        <v>13</v>
      </c>
      <c r="H990" s="29">
        <v>1</v>
      </c>
      <c r="I990" s="30">
        <v>4</v>
      </c>
      <c r="J990" s="27">
        <f t="shared" si="62"/>
        <v>12</v>
      </c>
      <c r="K990" s="28">
        <f t="shared" si="63"/>
        <v>10</v>
      </c>
      <c r="L990" s="50">
        <v>2</v>
      </c>
      <c r="M990" s="2">
        <v>1</v>
      </c>
      <c r="N990" s="50">
        <v>10</v>
      </c>
      <c r="O990" s="28">
        <f t="shared" si="60"/>
        <v>10</v>
      </c>
      <c r="P990" s="43">
        <v>10</v>
      </c>
      <c r="Q990" s="2">
        <v>10</v>
      </c>
      <c r="R990" s="2">
        <v>10</v>
      </c>
      <c r="S990" s="2">
        <v>0</v>
      </c>
    </row>
    <row r="991" spans="1:19" customFormat="1" x14ac:dyDescent="0.2">
      <c r="A991" s="2">
        <v>103750</v>
      </c>
      <c r="B991" s="3"/>
      <c r="C991" s="3"/>
      <c r="D991" s="3" t="s">
        <v>46</v>
      </c>
      <c r="E991" s="3" t="s">
        <v>1951</v>
      </c>
      <c r="F991" s="16" t="s">
        <v>1952</v>
      </c>
      <c r="G991" s="45">
        <f t="shared" si="61"/>
        <v>4</v>
      </c>
      <c r="H991" s="29">
        <v>1</v>
      </c>
      <c r="I991" s="30">
        <v>4</v>
      </c>
      <c r="J991" s="27">
        <f t="shared" si="62"/>
        <v>3</v>
      </c>
      <c r="K991" s="28">
        <f t="shared" si="63"/>
        <v>6</v>
      </c>
      <c r="L991" s="50">
        <v>0</v>
      </c>
      <c r="M991" s="2">
        <v>0</v>
      </c>
      <c r="N991" s="50">
        <v>3</v>
      </c>
      <c r="O991" s="28">
        <f t="shared" si="60"/>
        <v>6</v>
      </c>
      <c r="P991" s="43">
        <v>0</v>
      </c>
      <c r="Q991" s="2">
        <v>6</v>
      </c>
      <c r="R991" s="2">
        <v>3</v>
      </c>
      <c r="S991" s="2">
        <v>0</v>
      </c>
    </row>
    <row r="992" spans="1:19" customFormat="1" hidden="1" x14ac:dyDescent="0.2">
      <c r="A992" s="2">
        <v>103760</v>
      </c>
      <c r="B992" s="3"/>
      <c r="C992" s="3"/>
      <c r="D992" s="3" t="s">
        <v>46</v>
      </c>
      <c r="E992" s="3" t="s">
        <v>1953</v>
      </c>
      <c r="F992" s="16" t="s">
        <v>1954</v>
      </c>
      <c r="G992" s="45">
        <f t="shared" si="61"/>
        <v>0</v>
      </c>
      <c r="H992" s="29">
        <v>0</v>
      </c>
      <c r="I992" s="30">
        <v>0</v>
      </c>
      <c r="J992" s="27">
        <f t="shared" si="62"/>
        <v>0</v>
      </c>
      <c r="K992" s="28">
        <f t="shared" si="63"/>
        <v>0</v>
      </c>
      <c r="L992" s="50">
        <v>0</v>
      </c>
      <c r="M992" s="2">
        <v>0</v>
      </c>
      <c r="N992" s="50">
        <v>0</v>
      </c>
      <c r="O992" s="28">
        <f t="shared" si="60"/>
        <v>0</v>
      </c>
      <c r="P992" s="43">
        <v>0</v>
      </c>
      <c r="Q992" s="2">
        <v>0</v>
      </c>
      <c r="R992" s="2">
        <v>0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46</v>
      </c>
      <c r="E993" s="3" t="s">
        <v>1955</v>
      </c>
      <c r="F993" s="16" t="s">
        <v>1956</v>
      </c>
      <c r="G993" s="45">
        <f t="shared" si="61"/>
        <v>11</v>
      </c>
      <c r="H993" s="29">
        <v>2</v>
      </c>
      <c r="I993" s="30">
        <v>4</v>
      </c>
      <c r="J993" s="27">
        <f t="shared" si="62"/>
        <v>9</v>
      </c>
      <c r="K993" s="28">
        <f t="shared" si="63"/>
        <v>15</v>
      </c>
      <c r="L993" s="50">
        <v>1</v>
      </c>
      <c r="M993" s="2">
        <v>3</v>
      </c>
      <c r="N993" s="50">
        <v>8</v>
      </c>
      <c r="O993" s="28">
        <f t="shared" si="60"/>
        <v>15</v>
      </c>
      <c r="P993" s="43">
        <v>10</v>
      </c>
      <c r="Q993" s="2">
        <v>15</v>
      </c>
      <c r="R993" s="2">
        <v>10</v>
      </c>
      <c r="S993" s="2">
        <v>3</v>
      </c>
    </row>
    <row r="994" spans="1:19" customFormat="1" hidden="1" x14ac:dyDescent="0.2">
      <c r="A994" s="2">
        <v>103880</v>
      </c>
      <c r="B994" s="3"/>
      <c r="C994" s="3"/>
      <c r="D994" s="3" t="s">
        <v>122</v>
      </c>
      <c r="E994" s="3" t="s">
        <v>1957</v>
      </c>
      <c r="F994" s="16" t="s">
        <v>1958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99</v>
      </c>
      <c r="E995" s="3" t="s">
        <v>1959</v>
      </c>
      <c r="F995" s="16" t="s">
        <v>1960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99</v>
      </c>
      <c r="E996" s="3" t="s">
        <v>1961</v>
      </c>
      <c r="F996" s="16" t="s">
        <v>1962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104</v>
      </c>
      <c r="E997" s="3" t="s">
        <v>1963</v>
      </c>
      <c r="F997" s="16" t="s">
        <v>1964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103970</v>
      </c>
      <c r="B998" s="3"/>
      <c r="C998" s="3"/>
      <c r="D998" s="3" t="s">
        <v>46</v>
      </c>
      <c r="E998" s="3" t="s">
        <v>1965</v>
      </c>
      <c r="F998" s="16" t="s">
        <v>1966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104050</v>
      </c>
      <c r="B999" s="3"/>
      <c r="C999" s="3"/>
      <c r="D999" s="3" t="s">
        <v>46</v>
      </c>
      <c r="E999" s="3" t="s">
        <v>1967</v>
      </c>
      <c r="F999" s="16" t="s">
        <v>1968</v>
      </c>
      <c r="G999" s="45">
        <f t="shared" si="61"/>
        <v>2</v>
      </c>
      <c r="H999" s="29">
        <v>1</v>
      </c>
      <c r="I999" s="30">
        <v>1</v>
      </c>
      <c r="J999" s="27">
        <f t="shared" si="62"/>
        <v>1</v>
      </c>
      <c r="K999" s="28">
        <f t="shared" si="63"/>
        <v>1</v>
      </c>
      <c r="L999" s="50">
        <v>1</v>
      </c>
      <c r="M999" s="2">
        <v>1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104060</v>
      </c>
      <c r="B1000" s="3"/>
      <c r="C1000" s="3"/>
      <c r="D1000" s="3" t="s">
        <v>46</v>
      </c>
      <c r="E1000" s="3" t="s">
        <v>1969</v>
      </c>
      <c r="F1000" s="16" t="s">
        <v>1970</v>
      </c>
      <c r="G1000" s="45">
        <f t="shared" si="61"/>
        <v>5</v>
      </c>
      <c r="H1000" s="29">
        <v>3</v>
      </c>
      <c r="I1000" s="30">
        <v>4</v>
      </c>
      <c r="J1000" s="27">
        <f t="shared" si="62"/>
        <v>2</v>
      </c>
      <c r="K1000" s="28">
        <f t="shared" si="63"/>
        <v>10</v>
      </c>
      <c r="L1000" s="50">
        <v>1</v>
      </c>
      <c r="M1000" s="2">
        <v>1</v>
      </c>
      <c r="N1000" s="50">
        <v>1</v>
      </c>
      <c r="O1000" s="28">
        <f t="shared" si="64"/>
        <v>10</v>
      </c>
      <c r="P1000" s="43">
        <v>0</v>
      </c>
      <c r="Q1000" s="2">
        <v>0</v>
      </c>
      <c r="R1000" s="2">
        <v>10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46</v>
      </c>
      <c r="E1001" s="3" t="s">
        <v>1971</v>
      </c>
      <c r="F1001" s="16" t="s">
        <v>1972</v>
      </c>
      <c r="G1001" s="45">
        <f t="shared" si="61"/>
        <v>1</v>
      </c>
      <c r="H1001" s="29">
        <v>1</v>
      </c>
      <c r="I1001" s="30">
        <v>1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46</v>
      </c>
      <c r="E1002" s="3" t="s">
        <v>1973</v>
      </c>
      <c r="F1002" s="16" t="s">
        <v>1974</v>
      </c>
      <c r="G1002" s="45">
        <f t="shared" si="61"/>
        <v>1</v>
      </c>
      <c r="H1002" s="29">
        <v>1</v>
      </c>
      <c r="I1002" s="30">
        <v>1</v>
      </c>
      <c r="J1002" s="27">
        <f t="shared" si="62"/>
        <v>0</v>
      </c>
      <c r="K1002" s="28">
        <f t="shared" si="63"/>
        <v>0</v>
      </c>
      <c r="L1002" s="50">
        <v>0</v>
      </c>
      <c r="M1002" s="2">
        <v>0</v>
      </c>
      <c r="N1002" s="50">
        <v>0</v>
      </c>
      <c r="O1002" s="28">
        <f t="shared" si="64"/>
        <v>0</v>
      </c>
      <c r="P1002" s="43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53</v>
      </c>
      <c r="C1003" s="3" t="s">
        <v>53</v>
      </c>
      <c r="D1003" s="3"/>
      <c r="E1003" s="3" t="s">
        <v>1975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104</v>
      </c>
      <c r="E1004" s="3" t="s">
        <v>1976</v>
      </c>
      <c r="F1004" s="16" t="s">
        <v>1977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1978</v>
      </c>
      <c r="F1005" s="16" t="s">
        <v>1979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104250</v>
      </c>
      <c r="B1006" s="3"/>
      <c r="C1006" s="3"/>
      <c r="D1006" s="3" t="s">
        <v>46</v>
      </c>
      <c r="E1006" s="3" t="s">
        <v>1980</v>
      </c>
      <c r="F1006" s="16" t="s">
        <v>1981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>
        <v>0</v>
      </c>
    </row>
    <row r="1007" spans="1:19" customFormat="1" x14ac:dyDescent="0.2">
      <c r="A1007" s="2">
        <v>104270</v>
      </c>
      <c r="B1007" s="3"/>
      <c r="C1007" s="3"/>
      <c r="D1007" s="3" t="s">
        <v>46</v>
      </c>
      <c r="E1007" s="3" t="s">
        <v>1982</v>
      </c>
      <c r="F1007" s="16" t="s">
        <v>1983</v>
      </c>
      <c r="G1007" s="45">
        <f t="shared" si="61"/>
        <v>1</v>
      </c>
      <c r="H1007" s="29">
        <v>1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46</v>
      </c>
      <c r="E1008" s="3" t="s">
        <v>1984</v>
      </c>
      <c r="F1008" s="16" t="s">
        <v>1985</v>
      </c>
      <c r="G1008" s="45">
        <f t="shared" si="61"/>
        <v>1</v>
      </c>
      <c r="H1008" s="29">
        <v>1</v>
      </c>
      <c r="I1008" s="30">
        <v>1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104</v>
      </c>
      <c r="E1009" s="3" t="s">
        <v>1986</v>
      </c>
      <c r="F1009" s="16" t="s">
        <v>1987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>
        <v>0</v>
      </c>
    </row>
    <row r="1010" spans="1:19" customFormat="1" hidden="1" x14ac:dyDescent="0.2">
      <c r="A1010" s="2">
        <v>104310</v>
      </c>
      <c r="B1010" s="3"/>
      <c r="C1010" s="3"/>
      <c r="D1010" s="3" t="s">
        <v>46</v>
      </c>
      <c r="E1010" s="3" t="s">
        <v>1988</v>
      </c>
      <c r="F1010" s="16" t="s">
        <v>1989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104</v>
      </c>
      <c r="E1011" s="3" t="s">
        <v>1990</v>
      </c>
      <c r="F1011" s="16" t="s">
        <v>1991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153</v>
      </c>
      <c r="E1012" s="3" t="s">
        <v>1992</v>
      </c>
      <c r="F1012" s="16" t="s">
        <v>1993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46</v>
      </c>
      <c r="E1013" s="3" t="s">
        <v>1994</v>
      </c>
      <c r="F1013" s="16" t="s">
        <v>1995</v>
      </c>
      <c r="G1013" s="45">
        <f t="shared" si="61"/>
        <v>1</v>
      </c>
      <c r="H1013" s="29">
        <v>0</v>
      </c>
      <c r="I1013" s="30">
        <v>0</v>
      </c>
      <c r="J1013" s="27">
        <f t="shared" si="62"/>
        <v>1</v>
      </c>
      <c r="K1013" s="28">
        <f t="shared" si="63"/>
        <v>1</v>
      </c>
      <c r="L1013" s="50">
        <v>0</v>
      </c>
      <c r="M1013" s="2">
        <v>0</v>
      </c>
      <c r="N1013" s="50">
        <v>1</v>
      </c>
      <c r="O1013" s="28">
        <f t="shared" si="64"/>
        <v>1</v>
      </c>
      <c r="P1013" s="43">
        <v>0</v>
      </c>
      <c r="Q1013" s="2">
        <v>0</v>
      </c>
      <c r="R1013" s="2">
        <v>1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99</v>
      </c>
      <c r="E1014" s="3" t="s">
        <v>1996</v>
      </c>
      <c r="F1014" s="16" t="s">
        <v>1997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1998</v>
      </c>
      <c r="F1015" s="16" t="s">
        <v>1999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46</v>
      </c>
      <c r="E1016" s="3" t="s">
        <v>2000</v>
      </c>
      <c r="F1016" s="16" t="s">
        <v>2001</v>
      </c>
      <c r="G1016" s="45">
        <f t="shared" si="61"/>
        <v>2</v>
      </c>
      <c r="H1016" s="29">
        <v>1</v>
      </c>
      <c r="I1016" s="30">
        <v>1</v>
      </c>
      <c r="J1016" s="27">
        <f t="shared" si="62"/>
        <v>1</v>
      </c>
      <c r="K1016" s="28">
        <f t="shared" si="63"/>
        <v>1</v>
      </c>
      <c r="L1016" s="50">
        <v>0</v>
      </c>
      <c r="M1016" s="2">
        <v>0</v>
      </c>
      <c r="N1016" s="50">
        <v>1</v>
      </c>
      <c r="O1016" s="28">
        <f t="shared" si="64"/>
        <v>1</v>
      </c>
      <c r="P1016" s="43">
        <v>1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46</v>
      </c>
      <c r="E1017" s="3" t="s">
        <v>2002</v>
      </c>
      <c r="F1017" s="16" t="s">
        <v>2003</v>
      </c>
      <c r="G1017" s="45">
        <f t="shared" si="61"/>
        <v>3</v>
      </c>
      <c r="H1017" s="29">
        <v>0</v>
      </c>
      <c r="I1017" s="30">
        <v>0</v>
      </c>
      <c r="J1017" s="27">
        <f t="shared" si="62"/>
        <v>3</v>
      </c>
      <c r="K1017" s="28">
        <f t="shared" si="63"/>
        <v>2</v>
      </c>
      <c r="L1017" s="50">
        <v>0</v>
      </c>
      <c r="M1017" s="2">
        <v>0</v>
      </c>
      <c r="N1017" s="50">
        <v>3</v>
      </c>
      <c r="O1017" s="28">
        <f t="shared" si="64"/>
        <v>2</v>
      </c>
      <c r="P1017" s="43">
        <v>2</v>
      </c>
      <c r="Q1017" s="2">
        <v>0</v>
      </c>
      <c r="R1017" s="2">
        <v>1</v>
      </c>
      <c r="S1017" s="2">
        <v>0</v>
      </c>
    </row>
    <row r="1018" spans="1:19" customFormat="1" x14ac:dyDescent="0.2">
      <c r="A1018" s="2">
        <v>104560</v>
      </c>
      <c r="B1018" s="3"/>
      <c r="C1018" s="3"/>
      <c r="D1018" s="3" t="s">
        <v>46</v>
      </c>
      <c r="E1018" s="3" t="s">
        <v>2004</v>
      </c>
      <c r="F1018" s="16" t="s">
        <v>2005</v>
      </c>
      <c r="G1018" s="45">
        <f t="shared" si="61"/>
        <v>2</v>
      </c>
      <c r="H1018" s="29">
        <v>1</v>
      </c>
      <c r="I1018" s="30">
        <v>1</v>
      </c>
      <c r="J1018" s="27">
        <f t="shared" si="62"/>
        <v>1</v>
      </c>
      <c r="K1018" s="28">
        <f t="shared" si="63"/>
        <v>3</v>
      </c>
      <c r="L1018" s="50">
        <v>0</v>
      </c>
      <c r="M1018" s="2">
        <v>0</v>
      </c>
      <c r="N1018" s="50">
        <v>1</v>
      </c>
      <c r="O1018" s="28">
        <f t="shared" si="64"/>
        <v>3</v>
      </c>
      <c r="P1018" s="43">
        <v>0</v>
      </c>
      <c r="Q1018" s="2">
        <v>3</v>
      </c>
      <c r="R1018" s="2">
        <v>0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84</v>
      </c>
      <c r="E1019" s="3" t="s">
        <v>2006</v>
      </c>
      <c r="F1019" s="16" t="s">
        <v>2007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2008</v>
      </c>
      <c r="F1020" s="16" t="s">
        <v>2009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2010</v>
      </c>
      <c r="F1021" s="16" t="s">
        <v>2011</v>
      </c>
      <c r="G1021" s="45">
        <f t="shared" si="61"/>
        <v>5</v>
      </c>
      <c r="H1021" s="29">
        <v>2</v>
      </c>
      <c r="I1021" s="30">
        <v>2</v>
      </c>
      <c r="J1021" s="27">
        <f t="shared" si="62"/>
        <v>3</v>
      </c>
      <c r="K1021" s="28">
        <f t="shared" si="63"/>
        <v>5</v>
      </c>
      <c r="L1021" s="50">
        <v>0</v>
      </c>
      <c r="M1021" s="2">
        <v>0</v>
      </c>
      <c r="N1021" s="50">
        <v>3</v>
      </c>
      <c r="O1021" s="28">
        <f t="shared" si="64"/>
        <v>5</v>
      </c>
      <c r="P1021" s="43">
        <v>0</v>
      </c>
      <c r="Q1021" s="2">
        <v>5</v>
      </c>
      <c r="R1021" s="2">
        <v>1</v>
      </c>
      <c r="S1021" s="2">
        <v>2</v>
      </c>
    </row>
    <row r="1022" spans="1:19" hidden="1" x14ac:dyDescent="0.2">
      <c r="A1022" s="2">
        <v>104680</v>
      </c>
      <c r="B1022" s="3" t="s">
        <v>53</v>
      </c>
      <c r="C1022" s="3" t="s">
        <v>53</v>
      </c>
      <c r="D1022" s="3" t="s">
        <v>1</v>
      </c>
      <c r="E1022" s="3" t="s">
        <v>2012</v>
      </c>
      <c r="F1022" s="16" t="s">
        <v>2013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46</v>
      </c>
      <c r="E1023" s="3" t="s">
        <v>2014</v>
      </c>
      <c r="F1023" s="16" t="s">
        <v>2015</v>
      </c>
      <c r="G1023" s="45">
        <f t="shared" si="61"/>
        <v>8</v>
      </c>
      <c r="H1023" s="29">
        <v>1</v>
      </c>
      <c r="I1023" s="30">
        <v>8</v>
      </c>
      <c r="J1023" s="27">
        <f t="shared" si="62"/>
        <v>7</v>
      </c>
      <c r="K1023" s="28">
        <f t="shared" si="63"/>
        <v>15</v>
      </c>
      <c r="L1023" s="50">
        <v>0</v>
      </c>
      <c r="M1023" s="2">
        <v>0</v>
      </c>
      <c r="N1023" s="50">
        <v>7</v>
      </c>
      <c r="O1023" s="28">
        <f t="shared" si="64"/>
        <v>15</v>
      </c>
      <c r="P1023" s="43">
        <v>5</v>
      </c>
      <c r="Q1023" s="2">
        <v>15</v>
      </c>
      <c r="R1023" s="2">
        <v>2</v>
      </c>
      <c r="S1023" s="2">
        <v>0</v>
      </c>
    </row>
    <row r="1024" spans="1:19" customFormat="1" x14ac:dyDescent="0.2">
      <c r="A1024" s="2">
        <v>104770</v>
      </c>
      <c r="B1024" s="3"/>
      <c r="C1024" s="3"/>
      <c r="D1024" s="3" t="s">
        <v>46</v>
      </c>
      <c r="E1024" s="3" t="s">
        <v>2016</v>
      </c>
      <c r="F1024" s="16" t="s">
        <v>2017</v>
      </c>
      <c r="G1024" s="45">
        <f t="shared" si="61"/>
        <v>2</v>
      </c>
      <c r="H1024" s="29">
        <v>2</v>
      </c>
      <c r="I1024" s="30">
        <v>4</v>
      </c>
      <c r="J1024" s="27">
        <f t="shared" si="62"/>
        <v>0</v>
      </c>
      <c r="K1024" s="28">
        <f t="shared" si="63"/>
        <v>0</v>
      </c>
      <c r="L1024" s="50">
        <v>0</v>
      </c>
      <c r="M1024" s="2">
        <v>0</v>
      </c>
      <c r="N1024" s="50">
        <v>0</v>
      </c>
      <c r="O1024" s="28">
        <f t="shared" si="64"/>
        <v>0</v>
      </c>
      <c r="P1024" s="43">
        <v>0</v>
      </c>
      <c r="Q1024" s="2">
        <v>0</v>
      </c>
      <c r="R1024" s="2">
        <v>0</v>
      </c>
      <c r="S1024" s="2">
        <v>0</v>
      </c>
    </row>
    <row r="1025" spans="1:19" x14ac:dyDescent="0.2">
      <c r="A1025" s="2">
        <v>104790</v>
      </c>
      <c r="B1025" s="3"/>
      <c r="C1025" s="3"/>
      <c r="D1025" s="3" t="s">
        <v>0</v>
      </c>
      <c r="E1025" s="3" t="s">
        <v>2018</v>
      </c>
      <c r="F1025" s="16" t="s">
        <v>2019</v>
      </c>
      <c r="G1025" s="45">
        <f t="shared" ref="G1025:G1072" si="65">SUM(H1025, J1025)</f>
        <v>1</v>
      </c>
      <c r="H1025" s="29">
        <v>0</v>
      </c>
      <c r="I1025" s="30">
        <v>0</v>
      </c>
      <c r="J1025" s="27">
        <f t="shared" ref="J1025:J1072" si="66">L1025+N1025</f>
        <v>1</v>
      </c>
      <c r="K1025" s="28">
        <f t="shared" ref="K1025:K1072" si="67">MAX(P1025:S1025, M1025)</f>
        <v>4</v>
      </c>
      <c r="L1025" s="50">
        <v>0</v>
      </c>
      <c r="M1025" s="2">
        <v>0</v>
      </c>
      <c r="N1025" s="50">
        <v>1</v>
      </c>
      <c r="O1025" s="28">
        <f t="shared" si="64"/>
        <v>4</v>
      </c>
      <c r="P1025" s="43">
        <v>0</v>
      </c>
      <c r="Q1025" s="2">
        <v>4</v>
      </c>
      <c r="R1025" s="2">
        <v>0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104</v>
      </c>
      <c r="E1026" s="3" t="s">
        <v>2020</v>
      </c>
      <c r="F1026" s="16" t="s">
        <v>2021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46</v>
      </c>
      <c r="E1027" s="3" t="s">
        <v>2022</v>
      </c>
      <c r="F1027" s="16" t="s">
        <v>2023</v>
      </c>
      <c r="G1027" s="45">
        <f t="shared" si="65"/>
        <v>6</v>
      </c>
      <c r="H1027" s="29">
        <v>3</v>
      </c>
      <c r="I1027" s="30">
        <v>1</v>
      </c>
      <c r="J1027" s="27">
        <f t="shared" si="66"/>
        <v>3</v>
      </c>
      <c r="K1027" s="28">
        <f t="shared" si="67"/>
        <v>2</v>
      </c>
      <c r="L1027" s="50">
        <v>0</v>
      </c>
      <c r="M1027" s="2">
        <v>0</v>
      </c>
      <c r="N1027" s="50">
        <v>3</v>
      </c>
      <c r="O1027" s="28">
        <f t="shared" si="64"/>
        <v>2</v>
      </c>
      <c r="P1027" s="43">
        <v>2</v>
      </c>
      <c r="Q1027" s="2">
        <v>0</v>
      </c>
      <c r="R1027" s="2">
        <v>2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99</v>
      </c>
      <c r="E1028" s="3" t="s">
        <v>2024</v>
      </c>
      <c r="F1028" s="16" t="s">
        <v>2025</v>
      </c>
      <c r="G1028" s="45">
        <f t="shared" si="65"/>
        <v>4</v>
      </c>
      <c r="H1028" s="29">
        <v>0</v>
      </c>
      <c r="I1028" s="30">
        <v>0</v>
      </c>
      <c r="J1028" s="27">
        <f t="shared" si="66"/>
        <v>4</v>
      </c>
      <c r="K1028" s="28">
        <f t="shared" si="67"/>
        <v>12</v>
      </c>
      <c r="L1028" s="50">
        <v>0</v>
      </c>
      <c r="M1028" s="2">
        <v>0</v>
      </c>
      <c r="N1028" s="50">
        <v>4</v>
      </c>
      <c r="O1028" s="28">
        <f t="shared" si="64"/>
        <v>12</v>
      </c>
      <c r="P1028" s="43">
        <v>0</v>
      </c>
      <c r="Q1028" s="2">
        <v>12</v>
      </c>
      <c r="R1028" s="2">
        <v>9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46</v>
      </c>
      <c r="E1029" s="3" t="s">
        <v>2026</v>
      </c>
      <c r="F1029" s="16" t="s">
        <v>2027</v>
      </c>
      <c r="G1029" s="45">
        <f t="shared" si="65"/>
        <v>9</v>
      </c>
      <c r="H1029" s="29">
        <v>1</v>
      </c>
      <c r="I1029" s="30">
        <v>1</v>
      </c>
      <c r="J1029" s="27">
        <f t="shared" si="66"/>
        <v>8</v>
      </c>
      <c r="K1029" s="28">
        <f t="shared" si="67"/>
        <v>30</v>
      </c>
      <c r="L1029" s="50">
        <v>0</v>
      </c>
      <c r="M1029" s="2">
        <v>0</v>
      </c>
      <c r="N1029" s="50">
        <v>8</v>
      </c>
      <c r="O1029" s="28">
        <f t="shared" si="64"/>
        <v>30</v>
      </c>
      <c r="P1029" s="43">
        <v>3</v>
      </c>
      <c r="Q1029" s="2">
        <v>30</v>
      </c>
      <c r="R1029" s="2">
        <v>5</v>
      </c>
      <c r="S1029" s="2">
        <v>0</v>
      </c>
    </row>
    <row r="1030" spans="1:19" x14ac:dyDescent="0.2">
      <c r="A1030" s="2">
        <v>104880</v>
      </c>
      <c r="B1030" s="3"/>
      <c r="C1030" s="3"/>
      <c r="D1030" s="3" t="s">
        <v>46</v>
      </c>
      <c r="E1030" s="3" t="s">
        <v>2028</v>
      </c>
      <c r="F1030" s="16" t="s">
        <v>2029</v>
      </c>
      <c r="G1030" s="45">
        <f t="shared" si="65"/>
        <v>7</v>
      </c>
      <c r="H1030" s="29">
        <v>3</v>
      </c>
      <c r="I1030" s="30">
        <v>2</v>
      </c>
      <c r="J1030" s="27">
        <f t="shared" si="66"/>
        <v>4</v>
      </c>
      <c r="K1030" s="28">
        <f t="shared" si="67"/>
        <v>10</v>
      </c>
      <c r="L1030" s="50">
        <v>0</v>
      </c>
      <c r="M1030" s="2">
        <v>0</v>
      </c>
      <c r="N1030" s="50">
        <v>4</v>
      </c>
      <c r="O1030" s="28">
        <f t="shared" si="64"/>
        <v>10</v>
      </c>
      <c r="P1030" s="43">
        <v>4</v>
      </c>
      <c r="Q1030" s="2">
        <v>10</v>
      </c>
      <c r="R1030" s="2">
        <v>0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46</v>
      </c>
      <c r="E1031" s="3" t="s">
        <v>2030</v>
      </c>
      <c r="F1031" s="16" t="s">
        <v>2031</v>
      </c>
      <c r="G1031" s="45">
        <f t="shared" si="65"/>
        <v>7</v>
      </c>
      <c r="H1031" s="29">
        <v>4</v>
      </c>
      <c r="I1031" s="30">
        <v>1</v>
      </c>
      <c r="J1031" s="27">
        <f t="shared" si="66"/>
        <v>3</v>
      </c>
      <c r="K1031" s="28">
        <f t="shared" si="67"/>
        <v>40</v>
      </c>
      <c r="L1031" s="50">
        <v>0</v>
      </c>
      <c r="M1031" s="2">
        <v>0</v>
      </c>
      <c r="N1031" s="50">
        <v>3</v>
      </c>
      <c r="O1031" s="28">
        <f t="shared" si="64"/>
        <v>40</v>
      </c>
      <c r="P1031" s="43">
        <v>2</v>
      </c>
      <c r="Q1031" s="2">
        <v>40</v>
      </c>
      <c r="R1031" s="2">
        <v>15</v>
      </c>
      <c r="S1031" s="2">
        <v>0</v>
      </c>
    </row>
    <row r="1032" spans="1:19" x14ac:dyDescent="0.2">
      <c r="A1032" s="2">
        <v>104900</v>
      </c>
      <c r="B1032" s="3"/>
      <c r="C1032" s="3"/>
      <c r="D1032" s="3" t="s">
        <v>46</v>
      </c>
      <c r="E1032" s="3" t="s">
        <v>2032</v>
      </c>
      <c r="F1032" s="16" t="s">
        <v>2033</v>
      </c>
      <c r="G1032" s="45">
        <f t="shared" si="65"/>
        <v>8</v>
      </c>
      <c r="H1032" s="29">
        <v>1</v>
      </c>
      <c r="I1032" s="30">
        <v>1</v>
      </c>
      <c r="J1032" s="27">
        <f t="shared" si="66"/>
        <v>7</v>
      </c>
      <c r="K1032" s="28">
        <f t="shared" si="67"/>
        <v>30</v>
      </c>
      <c r="L1032" s="50">
        <v>0</v>
      </c>
      <c r="M1032" s="2">
        <v>0</v>
      </c>
      <c r="N1032" s="50">
        <v>7</v>
      </c>
      <c r="O1032" s="28">
        <f t="shared" si="64"/>
        <v>30</v>
      </c>
      <c r="P1032" s="43">
        <v>3</v>
      </c>
      <c r="Q1032" s="2">
        <v>30</v>
      </c>
      <c r="R1032" s="2">
        <v>3</v>
      </c>
      <c r="S1032" s="2">
        <v>0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2034</v>
      </c>
      <c r="F1033" s="16" t="s">
        <v>2035</v>
      </c>
      <c r="G1033" s="45">
        <f t="shared" si="65"/>
        <v>1</v>
      </c>
      <c r="H1033" s="29">
        <v>0</v>
      </c>
      <c r="I1033" s="30">
        <v>0</v>
      </c>
      <c r="J1033" s="27">
        <f t="shared" si="66"/>
        <v>1</v>
      </c>
      <c r="K1033" s="28">
        <f t="shared" si="67"/>
        <v>1</v>
      </c>
      <c r="L1033" s="50">
        <v>0</v>
      </c>
      <c r="M1033" s="2">
        <v>0</v>
      </c>
      <c r="N1033" s="50">
        <v>1</v>
      </c>
      <c r="O1033" s="28">
        <f t="shared" si="64"/>
        <v>1</v>
      </c>
      <c r="P1033" s="43">
        <v>1</v>
      </c>
      <c r="Q1033" s="2">
        <v>0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216</v>
      </c>
      <c r="E1034" s="3" t="s">
        <v>2036</v>
      </c>
      <c r="F1034" s="16" t="s">
        <v>2037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2038</v>
      </c>
      <c r="F1035" s="16" t="s">
        <v>2039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2040</v>
      </c>
      <c r="F1036" s="16" t="s">
        <v>2041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46</v>
      </c>
      <c r="E1037" s="3" t="s">
        <v>2042</v>
      </c>
      <c r="F1037" s="16" t="s">
        <v>2043</v>
      </c>
      <c r="G1037" s="45">
        <f t="shared" si="65"/>
        <v>3</v>
      </c>
      <c r="H1037" s="95">
        <v>1</v>
      </c>
      <c r="I1037" s="96">
        <v>1</v>
      </c>
      <c r="J1037" s="27">
        <f t="shared" si="66"/>
        <v>2</v>
      </c>
      <c r="K1037" s="28">
        <f t="shared" si="67"/>
        <v>1</v>
      </c>
      <c r="L1037" s="50">
        <v>1</v>
      </c>
      <c r="M1037" s="2">
        <v>1</v>
      </c>
      <c r="N1037" s="50">
        <v>1</v>
      </c>
      <c r="O1037" s="28">
        <f t="shared" si="64"/>
        <v>1</v>
      </c>
      <c r="P1037" s="43">
        <v>1</v>
      </c>
      <c r="Q1037" s="2">
        <v>0</v>
      </c>
      <c r="R1037" s="2">
        <v>0</v>
      </c>
      <c r="S1037" s="2">
        <v>0</v>
      </c>
    </row>
    <row r="1038" spans="1:19" hidden="1" x14ac:dyDescent="0.2">
      <c r="A1038" s="2">
        <v>105070</v>
      </c>
      <c r="B1038" s="3" t="s">
        <v>53</v>
      </c>
      <c r="C1038" s="3" t="s">
        <v>53</v>
      </c>
      <c r="D1038" s="3"/>
      <c r="E1038" s="3" t="s">
        <v>2044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2045</v>
      </c>
      <c r="F1039" s="16" t="s">
        <v>2046</v>
      </c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53</v>
      </c>
      <c r="C1040" s="3" t="s">
        <v>53</v>
      </c>
      <c r="D1040" s="3"/>
      <c r="E1040" s="3" t="s">
        <v>2047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99</v>
      </c>
      <c r="E1041" s="3" t="s">
        <v>2048</v>
      </c>
      <c r="F1041" s="16" t="s">
        <v>2049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53</v>
      </c>
      <c r="C1042" s="3" t="s">
        <v>53</v>
      </c>
      <c r="D1042" s="3"/>
      <c r="E1042" s="3" t="s">
        <v>2050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99</v>
      </c>
      <c r="E1043" s="3" t="s">
        <v>2051</v>
      </c>
      <c r="F1043" s="16" t="s">
        <v>2052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53</v>
      </c>
      <c r="C1044" s="3" t="s">
        <v>53</v>
      </c>
      <c r="D1044" s="3"/>
      <c r="E1044" s="3" t="s">
        <v>2053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113</v>
      </c>
      <c r="C1045" s="3" t="s">
        <v>113</v>
      </c>
      <c r="D1045" s="3" t="s">
        <v>114</v>
      </c>
      <c r="E1045" s="3" t="s">
        <v>2054</v>
      </c>
      <c r="F1045" s="16" t="s">
        <v>2055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122</v>
      </c>
      <c r="E1046" s="3" t="s">
        <v>2056</v>
      </c>
      <c r="F1046" s="16" t="s">
        <v>2057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46</v>
      </c>
      <c r="E1047" s="3" t="s">
        <v>2058</v>
      </c>
      <c r="F1047" s="16" t="s">
        <v>2059</v>
      </c>
      <c r="G1047" s="45">
        <f t="shared" si="65"/>
        <v>11</v>
      </c>
      <c r="H1047" s="29">
        <v>6</v>
      </c>
      <c r="I1047" s="30">
        <v>4</v>
      </c>
      <c r="J1047" s="27">
        <f t="shared" si="66"/>
        <v>5</v>
      </c>
      <c r="K1047" s="28">
        <f t="shared" si="67"/>
        <v>10</v>
      </c>
      <c r="L1047" s="50">
        <v>0</v>
      </c>
      <c r="M1047" s="2">
        <v>0</v>
      </c>
      <c r="N1047" s="50">
        <v>5</v>
      </c>
      <c r="O1047" s="28">
        <f t="shared" si="64"/>
        <v>10</v>
      </c>
      <c r="P1047" s="43">
        <v>7</v>
      </c>
      <c r="Q1047" s="2">
        <v>10</v>
      </c>
      <c r="R1047" s="2">
        <v>10</v>
      </c>
      <c r="S1047" s="2">
        <v>0</v>
      </c>
    </row>
    <row r="1048" spans="1:19" customFormat="1" hidden="1" x14ac:dyDescent="0.2">
      <c r="A1048" s="2">
        <v>105520</v>
      </c>
      <c r="B1048" s="3"/>
      <c r="C1048" s="3"/>
      <c r="D1048" s="94" t="s">
        <v>104</v>
      </c>
      <c r="E1048" s="3" t="s">
        <v>2060</v>
      </c>
      <c r="F1048" s="16" t="s">
        <v>2061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53</v>
      </c>
      <c r="C1049" s="3" t="s">
        <v>53</v>
      </c>
      <c r="D1049" s="3"/>
      <c r="E1049" s="3" t="s">
        <v>2062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84</v>
      </c>
      <c r="E1050" s="3" t="s">
        <v>2063</v>
      </c>
      <c r="F1050" s="16" t="s">
        <v>2064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46</v>
      </c>
      <c r="E1051" s="3" t="s">
        <v>2065</v>
      </c>
      <c r="F1051" s="16" t="s">
        <v>2066</v>
      </c>
      <c r="G1051" s="45">
        <f t="shared" si="65"/>
        <v>6</v>
      </c>
      <c r="H1051" s="29">
        <v>2</v>
      </c>
      <c r="I1051" s="30">
        <v>8</v>
      </c>
      <c r="J1051" s="27">
        <f t="shared" si="66"/>
        <v>4</v>
      </c>
      <c r="K1051" s="28">
        <f t="shared" si="67"/>
        <v>3</v>
      </c>
      <c r="L1051" s="50">
        <v>0</v>
      </c>
      <c r="M1051" s="2">
        <v>0</v>
      </c>
      <c r="N1051" s="50">
        <v>4</v>
      </c>
      <c r="O1051" s="28">
        <f t="shared" si="64"/>
        <v>3</v>
      </c>
      <c r="P1051" s="43">
        <v>2</v>
      </c>
      <c r="Q1051" s="2">
        <v>3</v>
      </c>
      <c r="R1051" s="2">
        <v>3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46</v>
      </c>
      <c r="E1052" s="3" t="s">
        <v>2067</v>
      </c>
      <c r="F1052" s="16" t="s">
        <v>2068</v>
      </c>
      <c r="G1052" s="45">
        <f t="shared" si="65"/>
        <v>13</v>
      </c>
      <c r="H1052" s="29">
        <v>5</v>
      </c>
      <c r="I1052" s="30">
        <v>8</v>
      </c>
      <c r="J1052" s="27">
        <f t="shared" si="66"/>
        <v>8</v>
      </c>
      <c r="K1052" s="28">
        <f t="shared" si="67"/>
        <v>4</v>
      </c>
      <c r="L1052" s="50">
        <v>0</v>
      </c>
      <c r="M1052" s="2">
        <v>0</v>
      </c>
      <c r="N1052" s="50">
        <v>8</v>
      </c>
      <c r="O1052" s="28">
        <f t="shared" si="64"/>
        <v>4</v>
      </c>
      <c r="P1052" s="43">
        <v>4</v>
      </c>
      <c r="Q1052" s="2">
        <v>2</v>
      </c>
      <c r="R1052" s="2">
        <v>1</v>
      </c>
      <c r="S1052" s="2">
        <v>3</v>
      </c>
    </row>
    <row r="1053" spans="1:19" x14ac:dyDescent="0.2">
      <c r="A1053" s="2">
        <v>105680</v>
      </c>
      <c r="B1053" s="3"/>
      <c r="C1053" s="3"/>
      <c r="D1053" s="94" t="s">
        <v>99</v>
      </c>
      <c r="E1053" s="3" t="s">
        <v>2069</v>
      </c>
      <c r="F1053" s="16" t="s">
        <v>2070</v>
      </c>
      <c r="G1053" s="45">
        <f t="shared" si="65"/>
        <v>2</v>
      </c>
      <c r="H1053" s="29">
        <v>0</v>
      </c>
      <c r="I1053" s="30">
        <v>0</v>
      </c>
      <c r="J1053" s="27">
        <f t="shared" si="66"/>
        <v>2</v>
      </c>
      <c r="K1053" s="28">
        <f t="shared" si="67"/>
        <v>3</v>
      </c>
      <c r="L1053" s="50">
        <v>0</v>
      </c>
      <c r="M1053" s="2">
        <v>0</v>
      </c>
      <c r="N1053" s="50">
        <v>2</v>
      </c>
      <c r="O1053" s="28">
        <f t="shared" si="64"/>
        <v>3</v>
      </c>
      <c r="P1053" s="43">
        <v>0</v>
      </c>
      <c r="Q1053" s="2">
        <v>3</v>
      </c>
      <c r="R1053" s="2">
        <v>0</v>
      </c>
      <c r="S1053" s="2">
        <v>2</v>
      </c>
    </row>
    <row r="1054" spans="1:19" customFormat="1" x14ac:dyDescent="0.2">
      <c r="A1054" s="2">
        <v>105720</v>
      </c>
      <c r="B1054" s="3"/>
      <c r="C1054" s="3"/>
      <c r="D1054" s="3" t="s">
        <v>46</v>
      </c>
      <c r="E1054" s="3" t="s">
        <v>2071</v>
      </c>
      <c r="F1054" s="16" t="s">
        <v>2072</v>
      </c>
      <c r="G1054" s="45">
        <f t="shared" si="65"/>
        <v>3</v>
      </c>
      <c r="H1054" s="29">
        <v>1</v>
      </c>
      <c r="I1054" s="30">
        <v>1</v>
      </c>
      <c r="J1054" s="27">
        <f t="shared" si="66"/>
        <v>2</v>
      </c>
      <c r="K1054" s="28">
        <f t="shared" si="67"/>
        <v>1</v>
      </c>
      <c r="L1054" s="50">
        <v>0</v>
      </c>
      <c r="M1054" s="2">
        <v>0</v>
      </c>
      <c r="N1054" s="50">
        <v>2</v>
      </c>
      <c r="O1054" s="28">
        <f t="shared" si="64"/>
        <v>1</v>
      </c>
      <c r="P1054" s="43">
        <v>1</v>
      </c>
      <c r="Q1054" s="2">
        <v>1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53</v>
      </c>
      <c r="C1055" s="3" t="s">
        <v>53</v>
      </c>
      <c r="D1055" s="3"/>
      <c r="E1055" s="3" t="s">
        <v>2073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>
        <v>0</v>
      </c>
    </row>
    <row r="1056" spans="1:19" x14ac:dyDescent="0.2">
      <c r="A1056" s="2">
        <v>105790</v>
      </c>
      <c r="B1056" s="3"/>
      <c r="C1056" s="3"/>
      <c r="D1056" s="94" t="s">
        <v>84</v>
      </c>
      <c r="E1056" s="3" t="s">
        <v>2074</v>
      </c>
      <c r="F1056" s="16" t="s">
        <v>2075</v>
      </c>
      <c r="G1056" s="45">
        <f t="shared" si="65"/>
        <v>2</v>
      </c>
      <c r="H1056" s="29">
        <v>1</v>
      </c>
      <c r="I1056" s="30">
        <v>1</v>
      </c>
      <c r="J1056" s="27">
        <f t="shared" si="66"/>
        <v>1</v>
      </c>
      <c r="K1056" s="28">
        <f t="shared" si="67"/>
        <v>1</v>
      </c>
      <c r="L1056" s="50">
        <v>0</v>
      </c>
      <c r="M1056" s="2">
        <v>0</v>
      </c>
      <c r="N1056" s="50">
        <v>1</v>
      </c>
      <c r="O1056" s="28">
        <f t="shared" si="64"/>
        <v>1</v>
      </c>
      <c r="P1056" s="43">
        <v>0</v>
      </c>
      <c r="Q1056" s="2">
        <v>1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46</v>
      </c>
      <c r="E1057" s="3" t="s">
        <v>2076</v>
      </c>
      <c r="F1057" s="16" t="s">
        <v>2077</v>
      </c>
      <c r="G1057" s="45">
        <f t="shared" si="65"/>
        <v>8</v>
      </c>
      <c r="H1057" s="29">
        <v>3</v>
      </c>
      <c r="I1057" s="30">
        <v>4</v>
      </c>
      <c r="J1057" s="27">
        <f t="shared" si="66"/>
        <v>5</v>
      </c>
      <c r="K1057" s="28">
        <f t="shared" si="67"/>
        <v>10</v>
      </c>
      <c r="L1057" s="50">
        <v>2</v>
      </c>
      <c r="M1057" s="2">
        <v>10</v>
      </c>
      <c r="N1057" s="50">
        <v>3</v>
      </c>
      <c r="O1057" s="28">
        <f t="shared" si="64"/>
        <v>6</v>
      </c>
      <c r="P1057" s="43">
        <v>2</v>
      </c>
      <c r="Q1057" s="2">
        <v>2</v>
      </c>
      <c r="R1057" s="2">
        <v>0</v>
      </c>
      <c r="S1057" s="2">
        <v>6</v>
      </c>
    </row>
    <row r="1058" spans="1:19" hidden="1" x14ac:dyDescent="0.2">
      <c r="A1058" s="2">
        <v>105950</v>
      </c>
      <c r="B1058" s="3"/>
      <c r="C1058" s="3"/>
      <c r="D1058" s="3" t="s">
        <v>549</v>
      </c>
      <c r="E1058" s="3" t="s">
        <v>2078</v>
      </c>
      <c r="F1058" s="16" t="s">
        <v>2079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84</v>
      </c>
      <c r="E1059" s="3" t="s">
        <v>2080</v>
      </c>
      <c r="F1059" s="16" t="s">
        <v>2081</v>
      </c>
      <c r="G1059" s="45">
        <f t="shared" si="65"/>
        <v>5</v>
      </c>
      <c r="H1059" s="29">
        <v>2</v>
      </c>
      <c r="I1059" s="30">
        <v>8</v>
      </c>
      <c r="J1059" s="27">
        <f t="shared" si="66"/>
        <v>3</v>
      </c>
      <c r="K1059" s="28">
        <f t="shared" si="67"/>
        <v>4</v>
      </c>
      <c r="L1059" s="50">
        <v>0</v>
      </c>
      <c r="M1059" s="2">
        <v>0</v>
      </c>
      <c r="N1059" s="50">
        <v>3</v>
      </c>
      <c r="O1059" s="28">
        <f t="shared" si="64"/>
        <v>4</v>
      </c>
      <c r="P1059" s="43">
        <v>2</v>
      </c>
      <c r="Q1059" s="2">
        <v>4</v>
      </c>
      <c r="R1059" s="2">
        <v>4</v>
      </c>
      <c r="S1059" s="2">
        <v>0</v>
      </c>
    </row>
    <row r="1060" spans="1:19" hidden="1" x14ac:dyDescent="0.2">
      <c r="A1060" s="2">
        <v>106000</v>
      </c>
      <c r="B1060" s="3" t="s">
        <v>53</v>
      </c>
      <c r="C1060" s="3" t="s">
        <v>53</v>
      </c>
      <c r="D1060" s="94" t="s">
        <v>216</v>
      </c>
      <c r="E1060" s="3" t="s">
        <v>2082</v>
      </c>
      <c r="F1060" s="16" t="s">
        <v>2083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2084</v>
      </c>
      <c r="F1061" s="16" t="s">
        <v>2085</v>
      </c>
      <c r="G1061" s="45">
        <f t="shared" si="65"/>
        <v>7</v>
      </c>
      <c r="H1061" s="29">
        <v>6</v>
      </c>
      <c r="I1061" s="30">
        <v>2</v>
      </c>
      <c r="J1061" s="27">
        <f t="shared" si="66"/>
        <v>1</v>
      </c>
      <c r="K1061" s="28">
        <f t="shared" si="67"/>
        <v>4</v>
      </c>
      <c r="L1061" s="50">
        <v>0</v>
      </c>
      <c r="M1061" s="2">
        <v>0</v>
      </c>
      <c r="N1061" s="50">
        <v>1</v>
      </c>
      <c r="O1061" s="28">
        <f t="shared" si="68"/>
        <v>4</v>
      </c>
      <c r="P1061" s="43">
        <v>4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1">
        <v>106050</v>
      </c>
      <c r="B1062" s="3"/>
      <c r="C1062" s="3"/>
      <c r="D1062" s="3" t="s">
        <v>46</v>
      </c>
      <c r="E1062" s="3" t="s">
        <v>2086</v>
      </c>
      <c r="F1062" s="16" t="s">
        <v>2087</v>
      </c>
      <c r="G1062" s="45">
        <f t="shared" si="65"/>
        <v>4</v>
      </c>
      <c r="H1062" s="29">
        <v>2</v>
      </c>
      <c r="I1062" s="30">
        <v>1</v>
      </c>
      <c r="J1062" s="27">
        <f t="shared" si="66"/>
        <v>2</v>
      </c>
      <c r="K1062" s="28">
        <f t="shared" si="67"/>
        <v>3</v>
      </c>
      <c r="L1062" s="50">
        <v>1</v>
      </c>
      <c r="M1062" s="2">
        <v>3</v>
      </c>
      <c r="N1062" s="50">
        <v>1</v>
      </c>
      <c r="O1062" s="28">
        <f t="shared" si="68"/>
        <v>1</v>
      </c>
      <c r="P1062" s="43">
        <v>1</v>
      </c>
      <c r="Q1062" s="2">
        <v>0</v>
      </c>
      <c r="R1062" s="2">
        <v>0</v>
      </c>
      <c r="S1062" s="2">
        <v>0</v>
      </c>
    </row>
    <row r="1063" spans="1:19" customFormat="1" x14ac:dyDescent="0.2">
      <c r="A1063" s="2">
        <v>106070</v>
      </c>
      <c r="B1063" s="3"/>
      <c r="C1063" s="3"/>
      <c r="D1063" s="94" t="s">
        <v>84</v>
      </c>
      <c r="E1063" s="3" t="s">
        <v>2088</v>
      </c>
      <c r="F1063" s="16" t="s">
        <v>2089</v>
      </c>
      <c r="G1063" s="45">
        <f t="shared" si="65"/>
        <v>2</v>
      </c>
      <c r="H1063" s="29">
        <v>1</v>
      </c>
      <c r="I1063" s="30">
        <v>1</v>
      </c>
      <c r="J1063" s="27">
        <f t="shared" si="66"/>
        <v>1</v>
      </c>
      <c r="K1063" s="28">
        <f t="shared" si="67"/>
        <v>1</v>
      </c>
      <c r="L1063" s="50">
        <v>0</v>
      </c>
      <c r="M1063" s="2">
        <v>0</v>
      </c>
      <c r="N1063" s="50">
        <v>1</v>
      </c>
      <c r="O1063" s="28">
        <f t="shared" si="68"/>
        <v>1</v>
      </c>
      <c r="P1063" s="43">
        <v>1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381</v>
      </c>
      <c r="C1064" s="3" t="s">
        <v>381</v>
      </c>
      <c r="D1064" s="3"/>
      <c r="E1064" s="3" t="s">
        <v>2090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381</v>
      </c>
      <c r="C1065" s="3" t="s">
        <v>381</v>
      </c>
      <c r="D1065" s="3"/>
      <c r="E1065" s="3" t="s">
        <v>2091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381</v>
      </c>
      <c r="C1066" s="3" t="s">
        <v>381</v>
      </c>
      <c r="D1066" s="3"/>
      <c r="E1066" s="3" t="s">
        <v>2092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468</v>
      </c>
      <c r="C1067" s="3" t="s">
        <v>468</v>
      </c>
      <c r="D1067" s="3"/>
      <c r="E1067" s="3" t="s">
        <v>2093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381</v>
      </c>
      <c r="C1068" s="3" t="s">
        <v>381</v>
      </c>
      <c r="D1068" s="3"/>
      <c r="E1068" s="3" t="s">
        <v>2094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381</v>
      </c>
      <c r="C1069" s="3" t="s">
        <v>381</v>
      </c>
      <c r="D1069" s="3"/>
      <c r="E1069" s="3" t="s">
        <v>2095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381</v>
      </c>
      <c r="C1070" s="3" t="s">
        <v>381</v>
      </c>
      <c r="D1070" s="3"/>
      <c r="E1070" s="3" t="s">
        <v>2096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468</v>
      </c>
      <c r="C1071" s="3" t="s">
        <v>468</v>
      </c>
      <c r="D1071" s="3"/>
      <c r="E1071" s="3" t="s">
        <v>2097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381</v>
      </c>
      <c r="C1072" s="7" t="s">
        <v>381</v>
      </c>
      <c r="D1072" s="7"/>
      <c r="E1072" s="7" t="s">
        <v>2098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7">
        <f t="shared" ref="G1073:O1073" si="69">SUBTOTAL(9,G2:G1072)</f>
        <v>1337</v>
      </c>
      <c r="H1073" s="33">
        <f t="shared" si="69"/>
        <v>639</v>
      </c>
      <c r="I1073" s="34">
        <f t="shared" si="69"/>
        <v>662</v>
      </c>
      <c r="J1073" s="33">
        <f t="shared" si="69"/>
        <v>698</v>
      </c>
      <c r="K1073" s="34">
        <f t="shared" si="69"/>
        <v>837</v>
      </c>
      <c r="L1073" s="52">
        <f t="shared" si="69"/>
        <v>48</v>
      </c>
      <c r="M1073" s="8">
        <f t="shared" si="69"/>
        <v>62</v>
      </c>
      <c r="N1073" s="52">
        <f t="shared" si="69"/>
        <v>650</v>
      </c>
      <c r="O1073" s="34">
        <f t="shared" si="69"/>
        <v>813</v>
      </c>
    </row>
    <row r="1074" spans="1:17" ht="13.5" thickBot="1" x14ac:dyDescent="0.25">
      <c r="F1074" s="41" t="s">
        <v>25</v>
      </c>
      <c r="G1074" s="48">
        <f>COUNTIF(G2:G1072,"&gt;0")</f>
        <v>416</v>
      </c>
      <c r="H1074" s="35">
        <f>COUNTIF(H2:H1072,"&gt;0")</f>
        <v>366</v>
      </c>
      <c r="I1074" s="66"/>
      <c r="J1074" s="35">
        <f>COUNTIF(J2:J1072,"&gt;0")</f>
        <v>240</v>
      </c>
      <c r="K1074" s="67"/>
      <c r="L1074" s="53">
        <f>COUNTIF(L2:L1072,"&gt;0")</f>
        <v>35</v>
      </c>
      <c r="M1074" s="68"/>
      <c r="N1074" s="53">
        <f>COUNTIF(N2:N1072,"&gt;0")</f>
        <v>231</v>
      </c>
      <c r="O1074" s="69"/>
    </row>
    <row r="1075" spans="1:17" ht="14.25" thickTop="1" thickBot="1" x14ac:dyDescent="0.25">
      <c r="A1075" s="93"/>
    </row>
    <row r="1076" spans="1:17" ht="13.5" thickBot="1" x14ac:dyDescent="0.25">
      <c r="A1076" s="98" t="s">
        <v>45</v>
      </c>
      <c r="P1076" s="99">
        <f>SUBTOTAL(102,P2:P1072)</f>
        <v>416</v>
      </c>
      <c r="Q1076" s="65" t="s">
        <v>2102</v>
      </c>
    </row>
    <row r="1077" spans="1:17" x14ac:dyDescent="0.2">
      <c r="A1077" s="98" t="s">
        <v>2101</v>
      </c>
    </row>
    <row r="1079" spans="1:17" ht="14.1" customHeight="1" x14ac:dyDescent="0.2">
      <c r="F1079" s="71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2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2" t="s">
        <v>1</v>
      </c>
      <c r="N1081" s="26" t="s">
        <v>22</v>
      </c>
      <c r="O1081" s="26" t="s">
        <v>23</v>
      </c>
    </row>
    <row r="1082" spans="1:17" ht="14.1" customHeight="1" x14ac:dyDescent="0.2">
      <c r="F1082" s="73" t="s">
        <v>8</v>
      </c>
      <c r="G1082" s="74">
        <f>COUNTIF(P2:P1072,"&gt;0")</f>
        <v>195</v>
      </c>
      <c r="H1082" s="75">
        <f>COUNTIFS(P2:P1072,"&gt;0", D2:D1072, "=0*")</f>
        <v>1</v>
      </c>
      <c r="I1082" s="76">
        <f>COUNTIFS(P2:P1072,"&gt;0", D2:D1072, "=1*")</f>
        <v>1</v>
      </c>
      <c r="J1082" s="77">
        <f>COUNTIFS(P2:P1072,"&gt;0", D2:D1072, "=2*")</f>
        <v>2</v>
      </c>
      <c r="K1082" s="77">
        <f>COUNTIFS(P2:P1072,"&gt;0", D2:D1072, "=3*")</f>
        <v>8</v>
      </c>
      <c r="L1082" s="78">
        <f>COUNTIFS(P2:P1072,"&gt;0", D2:D1072, "=V*")</f>
        <v>13</v>
      </c>
      <c r="M1082" s="77">
        <f>COUNTIFS(P2:P1072,"&gt;0", D2:D1072, "=U*")</f>
        <v>1</v>
      </c>
      <c r="N1082" s="79">
        <f>SUBTOTAL(9,H1082:M1082)</f>
        <v>26</v>
      </c>
      <c r="O1082" s="80">
        <f>G1082-N1082</f>
        <v>169</v>
      </c>
    </row>
    <row r="1083" spans="1:17" ht="14.1" customHeight="1" x14ac:dyDescent="0.2">
      <c r="F1083" s="73" t="s">
        <v>9</v>
      </c>
      <c r="G1083" s="81">
        <f>COUNTIF(Q2:Q1072,"&gt;0")</f>
        <v>105</v>
      </c>
      <c r="H1083" s="75">
        <f>COUNTIFS(Q2:Q1072,"&gt;0", D2:D1072, "=0*")</f>
        <v>1</v>
      </c>
      <c r="I1083" s="76">
        <f>COUNTIFS(Q2:Q1072,"&gt;0", D2:D1072, "=1*")</f>
        <v>0</v>
      </c>
      <c r="J1083" s="77">
        <f>COUNTIFS(Q2:Q1072,"&gt;0", D2:D1072, "=2*")</f>
        <v>2</v>
      </c>
      <c r="K1083" s="77">
        <f>COUNTIFS(Q2:Q1072,"&gt;0", D2:D1072, "=3*")</f>
        <v>4</v>
      </c>
      <c r="L1083" s="78">
        <f>COUNTIFS(Q2:Q1072,"&gt;0", D2:D1072, "=V*")</f>
        <v>5</v>
      </c>
      <c r="M1083" s="77">
        <f>COUNTIFS(Q2:Q1072,"&gt;0", D2:D1072, "=U*")</f>
        <v>0</v>
      </c>
      <c r="N1083" s="79">
        <f>SUBTOTAL(9,H1083:M1083)</f>
        <v>12</v>
      </c>
      <c r="O1083" s="79">
        <f t="shared" ref="O1083:O1086" si="70">G1083-N1083</f>
        <v>93</v>
      </c>
    </row>
    <row r="1084" spans="1:17" ht="14.1" customHeight="1" x14ac:dyDescent="0.2">
      <c r="F1084" s="73" t="s">
        <v>10</v>
      </c>
      <c r="G1084" s="81">
        <f>COUNTIF(R2:R1072,"&gt;0")</f>
        <v>91</v>
      </c>
      <c r="H1084" s="75">
        <f>COUNTIFS(R2:R1072,"&gt;0", D2:D1072, "=0*")</f>
        <v>0</v>
      </c>
      <c r="I1084" s="76">
        <f>COUNTIFS(R2:R1072,"&gt;0", D2:D1072, "=1*")</f>
        <v>0</v>
      </c>
      <c r="J1084" s="77">
        <f>COUNTIFS(R2:R1072,"&gt;0", D2:D1072, "=2*")</f>
        <v>1</v>
      </c>
      <c r="K1084" s="77">
        <f>COUNTIFS(R2:R1072,"&gt;0", D2:D1072, "=3*")</f>
        <v>2</v>
      </c>
      <c r="L1084" s="78">
        <f>COUNTIFS(R2:R1072,"&gt;0", D2:D1072, "=V*")</f>
        <v>4</v>
      </c>
      <c r="M1084" s="77">
        <f>COUNTIFS(R2:R1072,"&gt;0", D2:D1072, "=U*")</f>
        <v>0</v>
      </c>
      <c r="N1084" s="79">
        <f>SUBTOTAL(9,H1084:M1084)</f>
        <v>7</v>
      </c>
      <c r="O1084" s="79">
        <f t="shared" si="70"/>
        <v>84</v>
      </c>
    </row>
    <row r="1085" spans="1:17" ht="14.1" customHeight="1" thickBot="1" x14ac:dyDescent="0.25">
      <c r="F1085" s="82" t="s">
        <v>11</v>
      </c>
      <c r="G1085" s="83">
        <f>COUNTIF(S2:S1072,"&gt;0")</f>
        <v>12</v>
      </c>
      <c r="H1085" s="84">
        <f>COUNTIFS(S2:S1072,"&gt;0", D2:D1072, "=0*")</f>
        <v>0</v>
      </c>
      <c r="I1085" s="85">
        <f>COUNTIFS(S2:S1072,"&gt;0", D2:D1072, "=1*")</f>
        <v>0</v>
      </c>
      <c r="J1085" s="86">
        <f>COUNTIFS(S2:S1072,"&gt;0", D2:D1072, "=2*")</f>
        <v>1</v>
      </c>
      <c r="K1085" s="86">
        <f>COUNTIFS(S2:S1072,"&gt;0", D2:D1072, "=3*")</f>
        <v>0</v>
      </c>
      <c r="L1085" s="87">
        <f>COUNTIFS(S2:S1072,"&gt;0", D2:D1072, "=V*")</f>
        <v>2</v>
      </c>
      <c r="M1085" s="86">
        <f>COUNTIFS(S2:S1072,"&gt;0", D2:D1072, "=U*")</f>
        <v>0</v>
      </c>
      <c r="N1085" s="88">
        <f>SUBTOTAL(9,H1085:M1085)</f>
        <v>3</v>
      </c>
      <c r="O1085" s="88">
        <f t="shared" si="70"/>
        <v>9</v>
      </c>
    </row>
    <row r="1086" spans="1:17" ht="14.1" customHeight="1" thickTop="1" thickBot="1" x14ac:dyDescent="0.25">
      <c r="F1086" s="89" t="s">
        <v>12</v>
      </c>
      <c r="G1086" s="19">
        <f>COUNTIF(N2:N1072,"&gt;0")</f>
        <v>231</v>
      </c>
      <c r="H1086" s="14">
        <f>COUNTIFS(N2:N1072,"&gt;0", D2:D1072, "=0*")</f>
        <v>1</v>
      </c>
      <c r="I1086" s="12">
        <f>COUNTIFS(N2:N1072,"&gt;0", D2:D1072, "=1*")</f>
        <v>1</v>
      </c>
      <c r="J1086" s="13">
        <f>COUNTIFS(N2:N1072,"&gt;0", D2:D1072, "=2*")</f>
        <v>4</v>
      </c>
      <c r="K1086" s="13">
        <f>COUNTIFS(N2:N1072,"&gt;0", D2:D1072, "=3*")</f>
        <v>9</v>
      </c>
      <c r="L1086" s="23">
        <f>COUNTIFS(N2:N1072,"&gt;0", D2:D1072, "=V*")</f>
        <v>17</v>
      </c>
      <c r="M1086" s="13">
        <f>COUNTIFS(N2:N1072,"&gt;0", D2:D1072, "=U*")</f>
        <v>1</v>
      </c>
      <c r="N1086" s="24">
        <f>SUBTOTAL(9,H1086:M1086)</f>
        <v>33</v>
      </c>
      <c r="O1086" s="24">
        <f t="shared" si="70"/>
        <v>198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0" t="s">
        <v>14</v>
      </c>
    </row>
    <row r="1090" spans="6:15" ht="14.1" customHeight="1" x14ac:dyDescent="0.2"/>
    <row r="1091" spans="6:15" ht="25.5" x14ac:dyDescent="0.2">
      <c r="F1091" s="9" t="s">
        <v>13</v>
      </c>
      <c r="G1091" s="72" t="s">
        <v>21</v>
      </c>
      <c r="H1091" s="20">
        <v>0</v>
      </c>
      <c r="I1091" s="20">
        <v>1</v>
      </c>
      <c r="J1091" s="20">
        <v>2</v>
      </c>
      <c r="K1091" s="21">
        <v>3</v>
      </c>
      <c r="L1091" s="25" t="s">
        <v>0</v>
      </c>
      <c r="M1091" s="25" t="s">
        <v>1</v>
      </c>
      <c r="N1091" s="26" t="s">
        <v>22</v>
      </c>
      <c r="O1091" s="26" t="s">
        <v>23</v>
      </c>
    </row>
    <row r="1092" spans="6:15" ht="14.1" customHeight="1" x14ac:dyDescent="0.2">
      <c r="F1092" s="38" t="s">
        <v>38</v>
      </c>
      <c r="G1092" s="77">
        <f>COUNTIF(H2:H1072,"&gt;0")</f>
        <v>366</v>
      </c>
      <c r="H1092" s="77">
        <f>COUNTIFS(H2:H1072,"&gt;0", D2:D1072, "=0*")</f>
        <v>0</v>
      </c>
      <c r="I1092" s="77">
        <f>COUNTIFS(H2:H1072,"&gt;0", D2:D1072, "=1*")</f>
        <v>0</v>
      </c>
      <c r="J1092" s="77">
        <f>COUNTIFS(H2:H1072,"&gt;0", D2:D1072, "=2*")</f>
        <v>8</v>
      </c>
      <c r="K1092" s="77">
        <f>COUNTIFS(H2:H1072,"&gt;0", D2:D1072, "=3*")</f>
        <v>16</v>
      </c>
      <c r="L1092" s="91">
        <f>COUNTIFS(H2:H1072,"&gt;0", D2:D1072, "=V*")</f>
        <v>31</v>
      </c>
      <c r="M1092" s="76">
        <f>COUNTIFS(H2:H1072,"&gt;0", D2:D1072, "=U*")</f>
        <v>1</v>
      </c>
      <c r="N1092" s="92">
        <f t="shared" ref="N1092:N1094" si="71">SUBTOTAL(9,H1092:M1092)</f>
        <v>56</v>
      </c>
      <c r="O1092" s="80">
        <f>G1092-N1092</f>
        <v>310</v>
      </c>
    </row>
    <row r="1093" spans="6:15" ht="14.1" customHeight="1" x14ac:dyDescent="0.2">
      <c r="F1093" s="38" t="s">
        <v>39</v>
      </c>
      <c r="G1093" s="77">
        <f>COUNTIF(J2:J1072,"&gt;0")</f>
        <v>240</v>
      </c>
      <c r="H1093" s="77">
        <f>COUNTIFS(J2:J1072,"&gt;0", D2:D1072, "=0*")</f>
        <v>1</v>
      </c>
      <c r="I1093" s="77">
        <f>COUNTIFS(J2:J1072,"&gt;0", D2:D1072, "=1*")</f>
        <v>1</v>
      </c>
      <c r="J1093" s="77">
        <f>COUNTIFS(J2:J1072,"&gt;0", D2:D1072, "=2*")</f>
        <v>4</v>
      </c>
      <c r="K1093" s="77">
        <f>COUNTIFS(J2:J1072,"&gt;0", D2:D1072, "=3*")</f>
        <v>9</v>
      </c>
      <c r="L1093" s="91">
        <f>COUNTIFS(J2:J1072,"&gt;0", D2:D1072, "=V*")</f>
        <v>18</v>
      </c>
      <c r="M1093" s="76">
        <f>COUNTIFS(J2:J1072,"&gt;0", D2:D1072, "=U*")</f>
        <v>1</v>
      </c>
      <c r="N1093" s="92">
        <f t="shared" si="71"/>
        <v>34</v>
      </c>
      <c r="O1093" s="79">
        <f t="shared" ref="O1093:O1094" si="72">G1093-N1093</f>
        <v>206</v>
      </c>
    </row>
    <row r="1094" spans="6:15" ht="14.1" customHeight="1" x14ac:dyDescent="0.2">
      <c r="F1094" s="38" t="s">
        <v>40</v>
      </c>
      <c r="G1094" s="77">
        <f>COUNTIFS(H2:H1072, "&gt;0", N2:N1072,"&gt;0")</f>
        <v>182</v>
      </c>
      <c r="H1094" s="77">
        <f>COUNTIFS(H2:H1072,"&gt;0", D2:D1072, "=0*", N2:N1072,"&gt;0")</f>
        <v>0</v>
      </c>
      <c r="I1094" s="77">
        <f>COUNTIFS(H2:H1072,"&gt;0", D2:D1072, "=1*", N2:N1072,"&gt;0")</f>
        <v>0</v>
      </c>
      <c r="J1094" s="77">
        <f>COUNTIFS(H2:H1072,"&gt;0", D2:D1072, "=2*", N2:N1072,"&gt;0")</f>
        <v>1</v>
      </c>
      <c r="K1094" s="77">
        <f>COUNTIFS(H2:H1072,"&gt;0", D2:D1072, "=3*", N2:N1072,"&gt;0")</f>
        <v>7</v>
      </c>
      <c r="L1094" s="91">
        <f>COUNTIFS(H2:H1072,"&gt;0", D2:D1072, "=V*", N2:N1072,"&gt;0")</f>
        <v>8</v>
      </c>
      <c r="M1094" s="76">
        <f>COUNTIFS(H2:H1072,"&gt;0", D2:D1072, "=U*", N2:N1072,"&gt;0")</f>
        <v>0</v>
      </c>
      <c r="N1094" s="92">
        <f t="shared" si="71"/>
        <v>16</v>
      </c>
      <c r="O1094" s="79">
        <f t="shared" si="72"/>
        <v>166</v>
      </c>
    </row>
    <row r="1095" spans="6:15" ht="14.1" customHeight="1" x14ac:dyDescent="0.2">
      <c r="F1095" s="38" t="s">
        <v>41</v>
      </c>
      <c r="G1095" s="77">
        <f>COUNTIFS(H2:H1072, "=0", N2:N1072,"&gt;0")</f>
        <v>49</v>
      </c>
      <c r="H1095" s="77">
        <f>COUNTIFS(H2:H1072,"=0", D2:D1072, "=0*", N2:N1072, "&gt;0")</f>
        <v>1</v>
      </c>
      <c r="I1095" s="77">
        <f>COUNTIFS(H2:H1072,"=0", D2:D1072, "=1*", N2:N1072, "&gt;0")</f>
        <v>1</v>
      </c>
      <c r="J1095" s="77">
        <f>COUNTIFS(H2:H1072,"=0", D2:D1072, "=2*", N2:N1072, "&gt;0")</f>
        <v>3</v>
      </c>
      <c r="K1095" s="77">
        <f>COUNTIFS(H2:H1072,"=0", D2:D1072, "=3*", N2:N1072, "&gt;0")</f>
        <v>2</v>
      </c>
      <c r="L1095" s="91">
        <f>COUNTIFS(H2:H1072,"=0", D2:D1072, "=V*", N2:N1072, "&gt;0")</f>
        <v>9</v>
      </c>
      <c r="M1095" s="76">
        <f>COUNTIFS(H2:H1072,"=0", D2:D1072, "=U*", N2:N1072, "&gt;0")</f>
        <v>1</v>
      </c>
      <c r="N1095" s="92">
        <f t="shared" ref="N1095:N1097" si="73">SUBTOTAL(9,H1095:M1095)</f>
        <v>17</v>
      </c>
      <c r="O1095" s="79">
        <f t="shared" ref="O1095:O1097" si="74">G1095-N1095</f>
        <v>32</v>
      </c>
    </row>
    <row r="1096" spans="6:15" ht="14.1" customHeight="1" x14ac:dyDescent="0.2">
      <c r="F1096" s="38" t="s">
        <v>42</v>
      </c>
      <c r="G1096" s="77">
        <f>COUNTIFS(H2:H1072, "&gt;0", N2:N1072,"=0", L2:L1072, "&gt;0")</f>
        <v>8</v>
      </c>
      <c r="H1096" s="77">
        <f>COUNTIFS(H2:H1072,"&gt;0", D2:D1072, "=0*", N2:N1072,"=0", L2:L1072, "&gt;0")</f>
        <v>0</v>
      </c>
      <c r="I1096" s="77">
        <f>COUNTIFS(H2:H1072,"&gt;0", D2:D1072, "=1*", N2:N1072,"=0", L2:L1072, "&gt;0")</f>
        <v>0</v>
      </c>
      <c r="J1096" s="77">
        <f>COUNTIFS(H2:H1072,"&gt;0", D2:D1072, "=2*", N2:N1072,"=0", L2:L1072, "&gt;0")</f>
        <v>0</v>
      </c>
      <c r="K1096" s="77">
        <f>COUNTIFS(H2:H1072,"&gt;0", D2:D1072, "=3*", N2:N1072,"=0", L2:L1072, "&gt;0")</f>
        <v>0</v>
      </c>
      <c r="L1096" s="91">
        <f>COUNTIFS(H2:H1072,"&gt;0", D2:D1072, "=V*", N2:N1072,"=0", L2:L1072, "&gt;0")</f>
        <v>0</v>
      </c>
      <c r="M1096" s="76">
        <f>COUNTIFS(H2:H1072,"&gt;0", D2:D1072, "=U*", N2:N1072,"=0", L2:L1072, "&gt;0")</f>
        <v>0</v>
      </c>
      <c r="N1096" s="92">
        <f t="shared" si="73"/>
        <v>0</v>
      </c>
      <c r="O1096" s="79">
        <f t="shared" si="74"/>
        <v>8</v>
      </c>
    </row>
    <row r="1097" spans="6:15" ht="14.1" customHeight="1" x14ac:dyDescent="0.2">
      <c r="F1097" s="38" t="s">
        <v>43</v>
      </c>
      <c r="G1097" s="77">
        <f>COUNTIFS(N2:N1072,"=0", L2:L1072, "&gt;0", H2:H1072, "=0")</f>
        <v>1</v>
      </c>
      <c r="H1097" s="77">
        <f>COUNTIFS(H2:H1072,"=0", D2:D1072, "=0*", N2:N1072, "=0", L2:L1072, "&gt;0")</f>
        <v>0</v>
      </c>
      <c r="I1097" s="77">
        <f>COUNTIFS(H2:H1072,"=0", D2:D1072, "=1*", N2:N1072, "=0", L2:L1072, "&gt;0")</f>
        <v>0</v>
      </c>
      <c r="J1097" s="77">
        <f>COUNTIFS(H2:H1072,"=0", D2:D1072, "=2*", N2:N1072, "=0", L2:L1072, "&gt;0")</f>
        <v>0</v>
      </c>
      <c r="K1097" s="77">
        <f>COUNTIFS(H2:H1072,"=0", D2:D1072, "=3*", N2:N1072, "=0", L2:L1072, "&gt;0")</f>
        <v>0</v>
      </c>
      <c r="L1097" s="91">
        <f>COUNTIFS(H2:H1072,"=0", D2:D1072, "=V*", N2:N1072, "=0", L2:L1072, "&gt;0")</f>
        <v>1</v>
      </c>
      <c r="M1097" s="76">
        <f>COUNTIFS(H2:H1072,"=0", D2:D1072, "=U*", N2:N1072, "=0", L2:L1072, "&gt;0")</f>
        <v>0</v>
      </c>
      <c r="N1097" s="92">
        <f t="shared" si="73"/>
        <v>1</v>
      </c>
      <c r="O1097" s="79">
        <f t="shared" si="74"/>
        <v>0</v>
      </c>
    </row>
    <row r="1098" spans="6:15" ht="14.1" customHeight="1" x14ac:dyDescent="0.2">
      <c r="F1098" s="38" t="s">
        <v>44</v>
      </c>
      <c r="G1098" s="77">
        <f>COUNTIFS(N2:N1072,"=0", L2:L1072, "=0", H2:H1072, "&gt;0")</f>
        <v>176</v>
      </c>
      <c r="H1098" s="77">
        <f>COUNTIFS(H2:H1072,"&gt;0", D2:D1072, "=0*", N2:N1072, "=0", L2:L1072, "=0")</f>
        <v>0</v>
      </c>
      <c r="I1098" s="77">
        <f>COUNTIFS(H2:H1072,"&gt;0", D2:D1072, "=1*", N2:N1072, "=0", L2:L1072, "=0")</f>
        <v>0</v>
      </c>
      <c r="J1098" s="77">
        <f>COUNTIFS(H2:H1072,"&gt;0", D2:D1072, "=2*", N2:N1072, "=0", L2:L1072, "=0")</f>
        <v>7</v>
      </c>
      <c r="K1098" s="77">
        <f>COUNTIFS(H2:H1072,"&gt;0", D2:D1072, "=3*", N2:N1072, "=0", L2:L1072, "=0")</f>
        <v>9</v>
      </c>
      <c r="L1098" s="91">
        <f>COUNTIFS(H2:H1072,"&gt;0", D2:D1072, "=V*", N2:N1072, "=0", L2:L1072, "=0")</f>
        <v>23</v>
      </c>
      <c r="M1098" s="76">
        <f>COUNTIFS(H2:H1072,"&gt;0", D2:D1072, "=U*", N2:N1072, "=0", L2:L1072, "=0")</f>
        <v>1</v>
      </c>
      <c r="N1098" s="92">
        <f>SUBTOTAL(9,H1098:M1098)</f>
        <v>40</v>
      </c>
      <c r="O1098" s="80">
        <f>G1098-N1098</f>
        <v>136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0" t="s">
        <v>19</v>
      </c>
    </row>
    <row r="1102" spans="6:15" ht="14.1" customHeight="1" x14ac:dyDescent="0.2"/>
    <row r="1103" spans="6:15" ht="25.5" x14ac:dyDescent="0.2">
      <c r="F1103" s="9" t="s">
        <v>13</v>
      </c>
      <c r="G1103" s="72" t="s">
        <v>21</v>
      </c>
      <c r="H1103" s="20">
        <v>0</v>
      </c>
      <c r="I1103" s="20">
        <v>1</v>
      </c>
      <c r="J1103" s="20">
        <v>2</v>
      </c>
      <c r="K1103" s="21">
        <v>3</v>
      </c>
      <c r="L1103" s="25" t="s">
        <v>0</v>
      </c>
      <c r="M1103" s="21" t="s">
        <v>1</v>
      </c>
      <c r="N1103" s="26" t="s">
        <v>22</v>
      </c>
      <c r="O1103" s="26" t="s">
        <v>23</v>
      </c>
    </row>
    <row r="1104" spans="6:15" ht="14.1" customHeight="1" x14ac:dyDescent="0.2">
      <c r="F1104" s="38" t="s">
        <v>20</v>
      </c>
      <c r="G1104" s="77">
        <f>SUMIFS(I2:I1072, H2:H1072,"&gt;0")</f>
        <v>662</v>
      </c>
      <c r="H1104" s="77">
        <f>SUMIFS(I2:I1072, H2:H1072,"&gt;0", D2:D1072, "=0*")</f>
        <v>0</v>
      </c>
      <c r="I1104" s="77">
        <f>SUMIFS(I2:I1072, H2:H1072,"&gt;0", D2:D1072, "=1*")</f>
        <v>0</v>
      </c>
      <c r="J1104" s="77">
        <f>SUMIFS(I2:I1072, H2:H1072,"&gt;0", D2:D1072, "=2*")</f>
        <v>9</v>
      </c>
      <c r="K1104" s="77">
        <f>SUMIFS(I2:I1072, H2:H1072,"&gt;0", D2:D1072, "=3*")</f>
        <v>40</v>
      </c>
      <c r="L1104" s="91">
        <f>SUMIFS(I2:I1072, H2:H1072,"&gt;0", D2:D1072, "=V*")</f>
        <v>41</v>
      </c>
      <c r="M1104" s="76">
        <f>SUMIFS(I2:I1072, H2:H1072,"&gt;0", D2:D1072, "=U*")</f>
        <v>1</v>
      </c>
      <c r="N1104" s="92">
        <f>SUBTOTAL(9,H1104:M1104)</f>
        <v>91</v>
      </c>
      <c r="O1104" s="80">
        <f>G1104-N1104</f>
        <v>571</v>
      </c>
    </row>
    <row r="1105" spans="6:15" ht="14.1" customHeight="1" x14ac:dyDescent="0.2">
      <c r="F1105" s="38" t="s">
        <v>34</v>
      </c>
      <c r="G1105" s="77">
        <f>SUMIFS(K2:K1072, J2:J1072,"&gt;0")</f>
        <v>837</v>
      </c>
      <c r="H1105" s="77">
        <f>SUMIFS(K2:K1072, J2:J1072,"&gt;0", D2:D1072, "=0*")</f>
        <v>1</v>
      </c>
      <c r="I1105" s="77">
        <f>SUMIFS(K2:K1072, J2:J1072,"&gt;0", D2:D1072, "=1*")</f>
        <v>2</v>
      </c>
      <c r="J1105" s="77">
        <f>SUMIFS(K2:K1072, J2:J1072,"&gt;0", D2:D1072, "=2*")</f>
        <v>17</v>
      </c>
      <c r="K1105" s="77">
        <f>SUMIFS(K2:K1072, J2:J1072,"&gt;0", D2:D1072, "=3*")</f>
        <v>22</v>
      </c>
      <c r="L1105" s="91">
        <f>SUMIFS(K2:K1072, J2:J1072,"&gt;0", D2:D1072, "=V*")</f>
        <v>47</v>
      </c>
      <c r="M1105" s="76">
        <f>SUMIFS(K2:K1072, J2:J1072,"&gt;0", D2:D1072, "=U*")</f>
        <v>1</v>
      </c>
      <c r="N1105" s="92">
        <f>SUBTOTAL(9,H1105:M1105)</f>
        <v>90</v>
      </c>
      <c r="O1105" s="79">
        <f t="shared" ref="O1105:O1106" si="75">G1105-N1105</f>
        <v>747</v>
      </c>
    </row>
    <row r="1106" spans="6:15" ht="14.1" customHeight="1" x14ac:dyDescent="0.2">
      <c r="F1106" s="38" t="s">
        <v>35</v>
      </c>
      <c r="G1106" s="77">
        <f>SUMIFS(O2:O1072, N2:N1072,"&gt;0")</f>
        <v>813</v>
      </c>
      <c r="H1106" s="77">
        <f>SUMIFS(O2:O1072, N2:N1072,"&gt;0", D2:D1072, "=0*")</f>
        <v>1</v>
      </c>
      <c r="I1106" s="77">
        <f>SUMIFS(O2:O1072, N2:N1072,"&gt;0", D2:D1072, "=1*")</f>
        <v>2</v>
      </c>
      <c r="J1106" s="77">
        <f>SUMIFS(O2:O1072, N2:N1072,"&gt;0", D2:D1072, "=2*")</f>
        <v>17</v>
      </c>
      <c r="K1106" s="77">
        <f>SUMIFS(O2:O1072, N2:N1072,"&gt;0", D2:D1072, "=3*")</f>
        <v>22</v>
      </c>
      <c r="L1106" s="91">
        <f>SUMIFS(O2:O1072, N2:N1072,"&gt;0", D2:D1072, "=V*")</f>
        <v>46</v>
      </c>
      <c r="M1106" s="76">
        <f>SUMIFS(O2:O1072, N2:N1072,"&gt;0", D2:D1072, "=U*")</f>
        <v>1</v>
      </c>
      <c r="N1106" s="92">
        <f>SUBTOTAL(9,H1106:M1106)</f>
        <v>89</v>
      </c>
      <c r="O1106" s="79">
        <f t="shared" si="75"/>
        <v>724</v>
      </c>
    </row>
  </sheetData>
  <autoFilter ref="A1:S1074" xr:uid="{D87D5231-908A-4B92-8C25-6A367F3AB575}">
    <filterColumn colId="6">
      <filters>
        <filter val="1"/>
        <filter val="10"/>
        <filter val="11"/>
        <filter val="12"/>
        <filter val="13"/>
        <filter val="1337"/>
        <filter val="14"/>
        <filter val="15"/>
        <filter val="16"/>
        <filter val="2"/>
        <filter val="22"/>
        <filter val="3"/>
        <filter val="4"/>
        <filter val="416"/>
        <filter val="5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2022-09-15T15:44:05Z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